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3260" windowHeight="8832" tabRatio="629" firstSheet="2" activeTab="2"/>
  </bookViews>
  <sheets>
    <sheet name="Korrelationskoefficient bereg" sheetId="1" r:id="rId1"/>
    <sheet name="Scores" sheetId="2" r:id="rId2"/>
    <sheet name="Kappa1" sheetId="9" r:id="rId3"/>
    <sheet name="Kappa2" sheetId="10" r:id="rId4"/>
    <sheet name="Kappa3" sheetId="11" r:id="rId5"/>
    <sheet name="Kappa4" sheetId="12" r:id="rId6"/>
    <sheet name="Kappa5" sheetId="13" r:id="rId7"/>
    <sheet name="Kappa6" sheetId="14" r:id="rId8"/>
    <sheet name="Kappa7" sheetId="15" r:id="rId9"/>
    <sheet name="Kappa8" sheetId="16" r:id="rId10"/>
    <sheet name="Kappa9" sheetId="17" r:id="rId11"/>
    <sheet name="Kappa10" sheetId="18" r:id="rId12"/>
    <sheet name="Kappa1-10" sheetId="19" r:id="rId13"/>
  </sheets>
  <calcPr calcId="125725"/>
</workbook>
</file>

<file path=xl/calcChain.xml><?xml version="1.0" encoding="utf-8"?>
<calcChain xmlns="http://schemas.openxmlformats.org/spreadsheetml/2006/main">
  <c r="I14" i="17"/>
  <c r="H14"/>
  <c r="G14"/>
  <c r="F14"/>
  <c r="E14"/>
  <c r="J13"/>
  <c r="J12"/>
  <c r="J11"/>
  <c r="J10"/>
  <c r="J9"/>
  <c r="J14" s="1"/>
  <c r="I14" i="16"/>
  <c r="H14"/>
  <c r="G14"/>
  <c r="F14"/>
  <c r="E14"/>
  <c r="J13"/>
  <c r="J12"/>
  <c r="J11"/>
  <c r="J10"/>
  <c r="J9"/>
  <c r="J14" s="1"/>
  <c r="I14" i="15"/>
  <c r="H14"/>
  <c r="G14"/>
  <c r="F14"/>
  <c r="E14"/>
  <c r="J13"/>
  <c r="J12"/>
  <c r="J11"/>
  <c r="J10"/>
  <c r="J9"/>
  <c r="J14" s="1"/>
  <c r="I14" i="14"/>
  <c r="H14"/>
  <c r="G14"/>
  <c r="F14"/>
  <c r="E14"/>
  <c r="J13"/>
  <c r="J12"/>
  <c r="J11"/>
  <c r="J10"/>
  <c r="J9"/>
  <c r="J14" s="1"/>
  <c r="I14" i="13"/>
  <c r="H14"/>
  <c r="G14"/>
  <c r="F14"/>
  <c r="E14"/>
  <c r="J13"/>
  <c r="J12"/>
  <c r="J11"/>
  <c r="J10"/>
  <c r="J9"/>
  <c r="J14" s="1"/>
  <c r="I14" i="12"/>
  <c r="H14"/>
  <c r="G14"/>
  <c r="F14"/>
  <c r="E14"/>
  <c r="J13"/>
  <c r="J12"/>
  <c r="J11"/>
  <c r="J10"/>
  <c r="J9"/>
  <c r="J14" s="1"/>
  <c r="I14" i="11"/>
  <c r="H14"/>
  <c r="G14"/>
  <c r="F14"/>
  <c r="E14"/>
  <c r="J13"/>
  <c r="J12"/>
  <c r="J11"/>
  <c r="J10"/>
  <c r="J9"/>
  <c r="J14" s="1"/>
  <c r="I14" i="10"/>
  <c r="H14"/>
  <c r="G14"/>
  <c r="F14"/>
  <c r="E14"/>
  <c r="J13"/>
  <c r="J12"/>
  <c r="J11"/>
  <c r="J10"/>
  <c r="J9"/>
  <c r="J14" s="1"/>
  <c r="I13" i="19"/>
  <c r="H13"/>
  <c r="G13"/>
  <c r="F13"/>
  <c r="I12"/>
  <c r="H12"/>
  <c r="G12"/>
  <c r="F12"/>
  <c r="I11"/>
  <c r="H11"/>
  <c r="G11"/>
  <c r="F11"/>
  <c r="I10"/>
  <c r="H10"/>
  <c r="G10"/>
  <c r="F10"/>
  <c r="I9"/>
  <c r="H9"/>
  <c r="G9"/>
  <c r="G14" s="1"/>
  <c r="G24" s="1"/>
  <c r="F9"/>
  <c r="E13"/>
  <c r="E12"/>
  <c r="E11"/>
  <c r="E10"/>
  <c r="E9"/>
  <c r="I14" i="18"/>
  <c r="I24" s="1"/>
  <c r="H14"/>
  <c r="H24" s="1"/>
  <c r="G14"/>
  <c r="G24" s="1"/>
  <c r="F14"/>
  <c r="F24" s="1"/>
  <c r="E14"/>
  <c r="E24" s="1"/>
  <c r="J13"/>
  <c r="J23" s="1"/>
  <c r="J12"/>
  <c r="J22" s="1"/>
  <c r="J11"/>
  <c r="J21" s="1"/>
  <c r="J10"/>
  <c r="J20" s="1"/>
  <c r="J9"/>
  <c r="J19" s="1"/>
  <c r="J22" i="17"/>
  <c r="J20"/>
  <c r="I24"/>
  <c r="H24"/>
  <c r="G24"/>
  <c r="F24"/>
  <c r="E24"/>
  <c r="J23"/>
  <c r="J21"/>
  <c r="J19"/>
  <c r="I24" i="16"/>
  <c r="H24"/>
  <c r="G24"/>
  <c r="F24"/>
  <c r="E24"/>
  <c r="J23"/>
  <c r="J22"/>
  <c r="J21"/>
  <c r="J20"/>
  <c r="J19"/>
  <c r="J22" i="15"/>
  <c r="J20"/>
  <c r="I24"/>
  <c r="H24"/>
  <c r="G24"/>
  <c r="F24"/>
  <c r="E24"/>
  <c r="J23"/>
  <c r="J21"/>
  <c r="J19"/>
  <c r="J22" i="14"/>
  <c r="J20"/>
  <c r="I24"/>
  <c r="H24"/>
  <c r="G24"/>
  <c r="F24"/>
  <c r="E24"/>
  <c r="J23"/>
  <c r="J21"/>
  <c r="J19"/>
  <c r="I24" i="13"/>
  <c r="H24"/>
  <c r="G24"/>
  <c r="F24"/>
  <c r="E24"/>
  <c r="J23"/>
  <c r="J22"/>
  <c r="J21"/>
  <c r="J20"/>
  <c r="J19"/>
  <c r="J22" i="12"/>
  <c r="J20"/>
  <c r="I24"/>
  <c r="H24"/>
  <c r="G24"/>
  <c r="F24"/>
  <c r="E24"/>
  <c r="J23"/>
  <c r="J21"/>
  <c r="J19"/>
  <c r="J22" i="11"/>
  <c r="J20"/>
  <c r="I24"/>
  <c r="H24"/>
  <c r="G24"/>
  <c r="F24"/>
  <c r="E24"/>
  <c r="J23"/>
  <c r="J21"/>
  <c r="J19"/>
  <c r="I24" i="10"/>
  <c r="H24"/>
  <c r="G24"/>
  <c r="F24"/>
  <c r="E24"/>
  <c r="J23"/>
  <c r="J22"/>
  <c r="J21"/>
  <c r="J20"/>
  <c r="J19"/>
  <c r="I14" i="9"/>
  <c r="I24" s="1"/>
  <c r="H14"/>
  <c r="H24" s="1"/>
  <c r="G14"/>
  <c r="G24" s="1"/>
  <c r="F14"/>
  <c r="F24" s="1"/>
  <c r="E14"/>
  <c r="E24" s="1"/>
  <c r="J13"/>
  <c r="J23" s="1"/>
  <c r="J12"/>
  <c r="J22" s="1"/>
  <c r="J11"/>
  <c r="J21" s="1"/>
  <c r="J10"/>
  <c r="J20" s="1"/>
  <c r="J9"/>
  <c r="J19" s="1"/>
  <c r="D4" i="1"/>
  <c r="F4"/>
  <c r="G4"/>
  <c r="D5"/>
  <c r="F5"/>
  <c r="F11"/>
  <c r="G5"/>
  <c r="D6"/>
  <c r="D11"/>
  <c r="F6"/>
  <c r="G6"/>
  <c r="D7"/>
  <c r="F7"/>
  <c r="G7"/>
  <c r="D8"/>
  <c r="F8"/>
  <c r="G8"/>
  <c r="D9"/>
  <c r="F9"/>
  <c r="G9"/>
  <c r="D10"/>
  <c r="F10"/>
  <c r="G10"/>
  <c r="B11"/>
  <c r="C11"/>
  <c r="C13"/>
  <c r="E11"/>
  <c r="G11"/>
  <c r="B15"/>
  <c r="E13"/>
  <c r="I5"/>
  <c r="B8" i="2"/>
  <c r="C8"/>
  <c r="D8"/>
  <c r="E8"/>
  <c r="F8"/>
  <c r="G8"/>
  <c r="C12"/>
  <c r="D12"/>
  <c r="E12"/>
  <c r="F12"/>
  <c r="G12"/>
  <c r="H12"/>
  <c r="C13"/>
  <c r="B13"/>
  <c r="E13"/>
  <c r="G13"/>
  <c r="C14"/>
  <c r="B14"/>
  <c r="E14"/>
  <c r="G14"/>
  <c r="C15"/>
  <c r="D15"/>
  <c r="E15"/>
  <c r="F15"/>
  <c r="G15"/>
  <c r="H15"/>
  <c r="C16"/>
  <c r="B16"/>
  <c r="E16"/>
  <c r="G16"/>
  <c r="C17"/>
  <c r="B17"/>
  <c r="E17"/>
  <c r="G17"/>
  <c r="C21"/>
  <c r="D21"/>
  <c r="E21"/>
  <c r="F21"/>
  <c r="G21"/>
  <c r="H21"/>
  <c r="I21"/>
  <c r="J21"/>
  <c r="L21"/>
  <c r="N21"/>
  <c r="P21"/>
  <c r="R21"/>
  <c r="T21"/>
  <c r="C22"/>
  <c r="D22"/>
  <c r="E22"/>
  <c r="F22"/>
  <c r="G22"/>
  <c r="H22"/>
  <c r="I22"/>
  <c r="J22"/>
  <c r="L22"/>
  <c r="N22"/>
  <c r="P22"/>
  <c r="R22"/>
  <c r="T22"/>
  <c r="C23"/>
  <c r="D23"/>
  <c r="E23"/>
  <c r="F23"/>
  <c r="G23"/>
  <c r="H23"/>
  <c r="I23"/>
  <c r="J23"/>
  <c r="L23"/>
  <c r="N23"/>
  <c r="P23"/>
  <c r="R23"/>
  <c r="T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C33"/>
  <c r="D33"/>
  <c r="E33"/>
  <c r="F33"/>
  <c r="G33"/>
  <c r="H33"/>
  <c r="I33"/>
  <c r="C34"/>
  <c r="D34"/>
  <c r="E34"/>
  <c r="F34"/>
  <c r="G34"/>
  <c r="H34"/>
  <c r="I34"/>
  <c r="C35"/>
  <c r="D35"/>
  <c r="E35"/>
  <c r="F35"/>
  <c r="G35"/>
  <c r="H35"/>
  <c r="I35"/>
  <c r="C36"/>
  <c r="D36"/>
  <c r="E36"/>
  <c r="F36"/>
  <c r="G36"/>
  <c r="H36"/>
  <c r="I36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C40"/>
  <c r="D40"/>
  <c r="E40"/>
  <c r="F40"/>
  <c r="G40"/>
  <c r="H40"/>
  <c r="I40"/>
  <c r="C41"/>
  <c r="D41"/>
  <c r="E41"/>
  <c r="F41"/>
  <c r="G41"/>
  <c r="H41"/>
  <c r="I41"/>
  <c r="C42"/>
  <c r="D42"/>
  <c r="E42"/>
  <c r="F42"/>
  <c r="G42"/>
  <c r="H42"/>
  <c r="I42"/>
  <c r="C43"/>
  <c r="D43"/>
  <c r="E43"/>
  <c r="F43"/>
  <c r="G43"/>
  <c r="H43"/>
  <c r="I43"/>
  <c r="C44"/>
  <c r="D44"/>
  <c r="E44"/>
  <c r="F44"/>
  <c r="G44"/>
  <c r="H44"/>
  <c r="I44"/>
  <c r="C45"/>
  <c r="D45"/>
  <c r="E45"/>
  <c r="F45"/>
  <c r="G45"/>
  <c r="H45"/>
  <c r="I45"/>
  <c r="C46"/>
  <c r="D46"/>
  <c r="E46"/>
  <c r="F46"/>
  <c r="G46"/>
  <c r="H46"/>
  <c r="I46"/>
  <c r="C47"/>
  <c r="D47"/>
  <c r="E47"/>
  <c r="F47"/>
  <c r="G47"/>
  <c r="H47"/>
  <c r="I47"/>
  <c r="C48"/>
  <c r="D48"/>
  <c r="E48"/>
  <c r="F48"/>
  <c r="G48"/>
  <c r="H48"/>
  <c r="I48"/>
  <c r="C49"/>
  <c r="D49"/>
  <c r="E49"/>
  <c r="F49"/>
  <c r="G49"/>
  <c r="H49"/>
  <c r="I49"/>
  <c r="C50"/>
  <c r="D50"/>
  <c r="E50"/>
  <c r="F50"/>
  <c r="G50"/>
  <c r="H50"/>
  <c r="I50"/>
  <c r="C51"/>
  <c r="D51"/>
  <c r="E51"/>
  <c r="F51"/>
  <c r="G51"/>
  <c r="H51"/>
  <c r="I51"/>
  <c r="C52"/>
  <c r="D52"/>
  <c r="E52"/>
  <c r="F52"/>
  <c r="G52"/>
  <c r="H52"/>
  <c r="I52"/>
  <c r="C53"/>
  <c r="D53"/>
  <c r="E53"/>
  <c r="F53"/>
  <c r="G53"/>
  <c r="H53"/>
  <c r="I53"/>
  <c r="C54"/>
  <c r="D54"/>
  <c r="E54"/>
  <c r="F54"/>
  <c r="G54"/>
  <c r="H54"/>
  <c r="I54"/>
  <c r="C55"/>
  <c r="D55"/>
  <c r="E55"/>
  <c r="F55"/>
  <c r="G55"/>
  <c r="H55"/>
  <c r="I55"/>
  <c r="C56"/>
  <c r="D56"/>
  <c r="E56"/>
  <c r="F56"/>
  <c r="G56"/>
  <c r="H56"/>
  <c r="I56"/>
  <c r="C57"/>
  <c r="D57"/>
  <c r="E57"/>
  <c r="F57"/>
  <c r="G57"/>
  <c r="H57"/>
  <c r="I57"/>
  <c r="C58"/>
  <c r="D58"/>
  <c r="E58"/>
  <c r="F58"/>
  <c r="G58"/>
  <c r="H58"/>
  <c r="I58"/>
  <c r="C59"/>
  <c r="D59"/>
  <c r="E59"/>
  <c r="F59"/>
  <c r="G59"/>
  <c r="H59"/>
  <c r="I59"/>
  <c r="O59"/>
  <c r="Q59"/>
  <c r="S59"/>
  <c r="C60"/>
  <c r="H60"/>
  <c r="D60"/>
  <c r="E60"/>
  <c r="F60"/>
  <c r="G60"/>
  <c r="J60"/>
  <c r="I60"/>
  <c r="K59"/>
  <c r="M59"/>
  <c r="K58"/>
  <c r="M58"/>
  <c r="O58"/>
  <c r="Q58"/>
  <c r="S58"/>
  <c r="K57"/>
  <c r="M57"/>
  <c r="O57"/>
  <c r="Q57"/>
  <c r="S57"/>
  <c r="K56"/>
  <c r="M56"/>
  <c r="O56"/>
  <c r="Q56"/>
  <c r="S56"/>
  <c r="K55"/>
  <c r="M55"/>
  <c r="O55"/>
  <c r="Q55"/>
  <c r="S55"/>
  <c r="K54"/>
  <c r="M54"/>
  <c r="O54"/>
  <c r="Q54"/>
  <c r="S54"/>
  <c r="K53"/>
  <c r="M53"/>
  <c r="O53"/>
  <c r="Q53"/>
  <c r="S53"/>
  <c r="K52"/>
  <c r="M52"/>
  <c r="O52"/>
  <c r="Q52"/>
  <c r="S52"/>
  <c r="K51"/>
  <c r="M51"/>
  <c r="O51"/>
  <c r="Q51"/>
  <c r="S51"/>
  <c r="K50"/>
  <c r="M50"/>
  <c r="O50"/>
  <c r="Q50"/>
  <c r="S50"/>
  <c r="K49"/>
  <c r="M49"/>
  <c r="O49"/>
  <c r="Q49"/>
  <c r="S49"/>
  <c r="K48"/>
  <c r="M48"/>
  <c r="O48"/>
  <c r="Q48"/>
  <c r="S48"/>
  <c r="K47"/>
  <c r="M47"/>
  <c r="O47"/>
  <c r="Q47"/>
  <c r="S47"/>
  <c r="K46"/>
  <c r="M46"/>
  <c r="O46"/>
  <c r="Q46"/>
  <c r="S46"/>
  <c r="K45"/>
  <c r="M45"/>
  <c r="O45"/>
  <c r="Q45"/>
  <c r="S45"/>
  <c r="K44"/>
  <c r="M44"/>
  <c r="O44"/>
  <c r="Q44"/>
  <c r="S44"/>
  <c r="K43"/>
  <c r="M43"/>
  <c r="O43"/>
  <c r="Q43"/>
  <c r="S43"/>
  <c r="K42"/>
  <c r="M42"/>
  <c r="O42"/>
  <c r="Q42"/>
  <c r="S42"/>
  <c r="K41"/>
  <c r="M41"/>
  <c r="O41"/>
  <c r="Q41"/>
  <c r="S41"/>
  <c r="K40"/>
  <c r="M40"/>
  <c r="O40"/>
  <c r="Q40"/>
  <c r="S40"/>
  <c r="K39"/>
  <c r="M39"/>
  <c r="O39"/>
  <c r="Q39"/>
  <c r="S39"/>
  <c r="K38"/>
  <c r="M38"/>
  <c r="O38"/>
  <c r="Q38"/>
  <c r="S38"/>
  <c r="K37"/>
  <c r="M37"/>
  <c r="O37"/>
  <c r="Q37"/>
  <c r="S37"/>
  <c r="K36"/>
  <c r="M36"/>
  <c r="O36"/>
  <c r="Q36"/>
  <c r="S36"/>
  <c r="K35"/>
  <c r="M35"/>
  <c r="O35"/>
  <c r="Q35"/>
  <c r="S35"/>
  <c r="K34"/>
  <c r="M34"/>
  <c r="O34"/>
  <c r="Q34"/>
  <c r="S34"/>
  <c r="K33"/>
  <c r="M33"/>
  <c r="O33"/>
  <c r="Q33"/>
  <c r="S33"/>
  <c r="K32"/>
  <c r="M32"/>
  <c r="O32"/>
  <c r="Q32"/>
  <c r="S32"/>
  <c r="K31"/>
  <c r="M31"/>
  <c r="O31"/>
  <c r="Q31"/>
  <c r="S31"/>
  <c r="K30"/>
  <c r="M30"/>
  <c r="O30"/>
  <c r="Q30"/>
  <c r="S30"/>
  <c r="K29"/>
  <c r="M29"/>
  <c r="O29"/>
  <c r="Q29"/>
  <c r="S29"/>
  <c r="K28"/>
  <c r="M28"/>
  <c r="O28"/>
  <c r="Q28"/>
  <c r="S28"/>
  <c r="K27"/>
  <c r="M27"/>
  <c r="O27"/>
  <c r="Q27"/>
  <c r="S27"/>
  <c r="K26"/>
  <c r="M26"/>
  <c r="O26"/>
  <c r="Q26"/>
  <c r="S26"/>
  <c r="K25"/>
  <c r="M25"/>
  <c r="O25"/>
  <c r="Q25"/>
  <c r="S25"/>
  <c r="K24"/>
  <c r="M24"/>
  <c r="O24"/>
  <c r="Q24"/>
  <c r="S24"/>
  <c r="K23"/>
  <c r="M23"/>
  <c r="O23"/>
  <c r="Q23"/>
  <c r="S23"/>
  <c r="K22"/>
  <c r="M22"/>
  <c r="O22"/>
  <c r="Q22"/>
  <c r="S22"/>
  <c r="K21"/>
  <c r="M21"/>
  <c r="O21"/>
  <c r="Q21"/>
  <c r="S21"/>
  <c r="H4" i="1"/>
  <c r="H6"/>
  <c r="H8"/>
  <c r="H10"/>
  <c r="H5"/>
  <c r="H7"/>
  <c r="H9"/>
  <c r="J59" i="2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I10" i="1"/>
  <c r="I8"/>
  <c r="I6"/>
  <c r="I4"/>
  <c r="F17" i="2"/>
  <c r="D17"/>
  <c r="F16"/>
  <c r="D16"/>
  <c r="F14"/>
  <c r="D14"/>
  <c r="F13"/>
  <c r="D13"/>
  <c r="I9" i="1"/>
  <c r="I7"/>
  <c r="N24" i="2"/>
  <c r="R24"/>
  <c r="L24"/>
  <c r="P24"/>
  <c r="T24"/>
  <c r="N26"/>
  <c r="R26"/>
  <c r="L26"/>
  <c r="P26"/>
  <c r="T26"/>
  <c r="N28"/>
  <c r="R28"/>
  <c r="L28"/>
  <c r="P28"/>
  <c r="T28"/>
  <c r="N30"/>
  <c r="R30"/>
  <c r="L30"/>
  <c r="P30"/>
  <c r="T30"/>
  <c r="N32"/>
  <c r="R32"/>
  <c r="L32"/>
  <c r="P32"/>
  <c r="T32"/>
  <c r="N34"/>
  <c r="R34"/>
  <c r="L34"/>
  <c r="P34"/>
  <c r="T34"/>
  <c r="N36"/>
  <c r="R36"/>
  <c r="L36"/>
  <c r="P36"/>
  <c r="T36"/>
  <c r="N38"/>
  <c r="R38"/>
  <c r="L38"/>
  <c r="P38"/>
  <c r="T38"/>
  <c r="N40"/>
  <c r="R40"/>
  <c r="L40"/>
  <c r="P40"/>
  <c r="T40"/>
  <c r="N42"/>
  <c r="R42"/>
  <c r="L42"/>
  <c r="P42"/>
  <c r="T42"/>
  <c r="N44"/>
  <c r="R44"/>
  <c r="L44"/>
  <c r="P44"/>
  <c r="T44"/>
  <c r="N46"/>
  <c r="R46"/>
  <c r="L46"/>
  <c r="P46"/>
  <c r="T46"/>
  <c r="N48"/>
  <c r="R48"/>
  <c r="L48"/>
  <c r="P48"/>
  <c r="T48"/>
  <c r="N50"/>
  <c r="R50"/>
  <c r="L50"/>
  <c r="P50"/>
  <c r="T50"/>
  <c r="N52"/>
  <c r="R52"/>
  <c r="L52"/>
  <c r="P52"/>
  <c r="T52"/>
  <c r="N54"/>
  <c r="R54"/>
  <c r="L54"/>
  <c r="P54"/>
  <c r="T54"/>
  <c r="N56"/>
  <c r="R56"/>
  <c r="L56"/>
  <c r="P56"/>
  <c r="T56"/>
  <c r="N58"/>
  <c r="R58"/>
  <c r="L58"/>
  <c r="P58"/>
  <c r="T58"/>
  <c r="L60"/>
  <c r="N60"/>
  <c r="P60"/>
  <c r="R60"/>
  <c r="T60"/>
  <c r="N25"/>
  <c r="R25"/>
  <c r="L25"/>
  <c r="P25"/>
  <c r="T25"/>
  <c r="N27"/>
  <c r="R27"/>
  <c r="L27"/>
  <c r="P27"/>
  <c r="T27"/>
  <c r="N29"/>
  <c r="R29"/>
  <c r="L29"/>
  <c r="P29"/>
  <c r="T29"/>
  <c r="N31"/>
  <c r="R31"/>
  <c r="L31"/>
  <c r="P31"/>
  <c r="T31"/>
  <c r="N33"/>
  <c r="R33"/>
  <c r="L33"/>
  <c r="P33"/>
  <c r="T33"/>
  <c r="N35"/>
  <c r="R35"/>
  <c r="L35"/>
  <c r="P35"/>
  <c r="T35"/>
  <c r="N37"/>
  <c r="R37"/>
  <c r="L37"/>
  <c r="P37"/>
  <c r="T37"/>
  <c r="N39"/>
  <c r="R39"/>
  <c r="L39"/>
  <c r="P39"/>
  <c r="T39"/>
  <c r="N41"/>
  <c r="R41"/>
  <c r="L41"/>
  <c r="P41"/>
  <c r="T41"/>
  <c r="N43"/>
  <c r="R43"/>
  <c r="L43"/>
  <c r="P43"/>
  <c r="T43"/>
  <c r="N45"/>
  <c r="R45"/>
  <c r="L45"/>
  <c r="P45"/>
  <c r="T45"/>
  <c r="N47"/>
  <c r="R47"/>
  <c r="L47"/>
  <c r="P47"/>
  <c r="T47"/>
  <c r="N49"/>
  <c r="R49"/>
  <c r="L49"/>
  <c r="P49"/>
  <c r="T49"/>
  <c r="N51"/>
  <c r="R51"/>
  <c r="L51"/>
  <c r="P51"/>
  <c r="T51"/>
  <c r="N53"/>
  <c r="R53"/>
  <c r="L53"/>
  <c r="P53"/>
  <c r="T53"/>
  <c r="N55"/>
  <c r="R55"/>
  <c r="L55"/>
  <c r="P55"/>
  <c r="T55"/>
  <c r="N57"/>
  <c r="R57"/>
  <c r="L57"/>
  <c r="P57"/>
  <c r="T57"/>
  <c r="N59"/>
  <c r="P59"/>
  <c r="R59"/>
  <c r="T59"/>
  <c r="L59"/>
  <c r="K60"/>
  <c r="M60"/>
  <c r="O60"/>
  <c r="Q60"/>
  <c r="S60"/>
  <c r="I11" i="1"/>
  <c r="E14"/>
  <c r="H11"/>
  <c r="C14"/>
  <c r="J12" i="19" l="1"/>
  <c r="J22" s="1"/>
  <c r="I14"/>
  <c r="I24" s="1"/>
  <c r="J10"/>
  <c r="J20" s="1"/>
  <c r="J13"/>
  <c r="J23" s="1"/>
  <c r="J11"/>
  <c r="J21" s="1"/>
  <c r="F14"/>
  <c r="F24" s="1"/>
  <c r="H14"/>
  <c r="H24" s="1"/>
  <c r="E14"/>
  <c r="E24" s="1"/>
  <c r="J9"/>
  <c r="J19" s="1"/>
  <c r="N19" i="18"/>
  <c r="J14"/>
  <c r="J14" i="9"/>
  <c r="N9" s="1"/>
  <c r="J14" i="19" l="1"/>
  <c r="J24" s="1"/>
  <c r="J24" i="18"/>
  <c r="N9"/>
  <c r="L9"/>
  <c r="J24" i="17"/>
  <c r="N9"/>
  <c r="L9"/>
  <c r="N19"/>
  <c r="J24" i="16"/>
  <c r="N9"/>
  <c r="L9"/>
  <c r="N19"/>
  <c r="J24" i="15"/>
  <c r="N9"/>
  <c r="L9"/>
  <c r="N19"/>
  <c r="J24" i="14"/>
  <c r="N9"/>
  <c r="L9"/>
  <c r="N19"/>
  <c r="J24" i="13"/>
  <c r="N9"/>
  <c r="L9"/>
  <c r="N19"/>
  <c r="J24" i="12"/>
  <c r="N9"/>
  <c r="L9"/>
  <c r="N19"/>
  <c r="J24" i="11"/>
  <c r="N9"/>
  <c r="L9"/>
  <c r="N19"/>
  <c r="J24" i="10"/>
  <c r="N9"/>
  <c r="L9"/>
  <c r="N19"/>
  <c r="N19" i="9"/>
  <c r="M30" s="1"/>
  <c r="J24"/>
  <c r="H20" s="1"/>
  <c r="L9"/>
  <c r="M32" i="18" l="1"/>
  <c r="M30"/>
  <c r="M32" i="17"/>
  <c r="M30"/>
  <c r="M32" i="16"/>
  <c r="M30"/>
  <c r="M32" i="15"/>
  <c r="M30"/>
  <c r="M32" i="14"/>
  <c r="M30"/>
  <c r="M32" i="13"/>
  <c r="M30"/>
  <c r="M32" i="12"/>
  <c r="M30"/>
  <c r="M32" i="11"/>
  <c r="M30"/>
  <c r="H22" i="9"/>
  <c r="M32"/>
  <c r="N29" s="1"/>
  <c r="M30" i="10"/>
  <c r="M32"/>
  <c r="N19" i="19"/>
  <c r="N9"/>
  <c r="L9"/>
  <c r="H22"/>
  <c r="F22"/>
  <c r="H20"/>
  <c r="F20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0"/>
  <c r="G22"/>
  <c r="H22" i="18"/>
  <c r="F22"/>
  <c r="H20"/>
  <c r="F20"/>
  <c r="H19"/>
  <c r="I19"/>
  <c r="E19"/>
  <c r="F21"/>
  <c r="G21"/>
  <c r="H23"/>
  <c r="I23"/>
  <c r="E23"/>
  <c r="I22"/>
  <c r="E20"/>
  <c r="E22"/>
  <c r="F19"/>
  <c r="G19"/>
  <c r="H21"/>
  <c r="I21"/>
  <c r="E21"/>
  <c r="F23"/>
  <c r="G23"/>
  <c r="I20"/>
  <c r="G20"/>
  <c r="G22"/>
  <c r="H22" i="17"/>
  <c r="F22"/>
  <c r="H20"/>
  <c r="F20"/>
  <c r="G22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0"/>
  <c r="H20" i="16"/>
  <c r="I20"/>
  <c r="E20"/>
  <c r="F22"/>
  <c r="G22"/>
  <c r="F19"/>
  <c r="G19"/>
  <c r="H21"/>
  <c r="I21"/>
  <c r="E21"/>
  <c r="F23"/>
  <c r="G23"/>
  <c r="F20"/>
  <c r="G20"/>
  <c r="H22"/>
  <c r="I22"/>
  <c r="E22"/>
  <c r="H19"/>
  <c r="I19"/>
  <c r="E19"/>
  <c r="F21"/>
  <c r="G21"/>
  <c r="H23"/>
  <c r="I23"/>
  <c r="E23"/>
  <c r="H22" i="15"/>
  <c r="F22"/>
  <c r="H20"/>
  <c r="F20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0"/>
  <c r="G22"/>
  <c r="H22" i="14"/>
  <c r="F22"/>
  <c r="H20"/>
  <c r="F20"/>
  <c r="G20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2"/>
  <c r="F19" i="13"/>
  <c r="G19"/>
  <c r="H21"/>
  <c r="I21"/>
  <c r="E21"/>
  <c r="F23"/>
  <c r="G23"/>
  <c r="H20"/>
  <c r="I20"/>
  <c r="E20"/>
  <c r="F22"/>
  <c r="G22"/>
  <c r="H19"/>
  <c r="I19"/>
  <c r="E19"/>
  <c r="F21"/>
  <c r="G21"/>
  <c r="H23"/>
  <c r="I23"/>
  <c r="E23"/>
  <c r="F20"/>
  <c r="G20"/>
  <c r="H22"/>
  <c r="I22"/>
  <c r="E22"/>
  <c r="H22" i="12"/>
  <c r="F22"/>
  <c r="H20"/>
  <c r="F20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0"/>
  <c r="G22"/>
  <c r="H22" i="11"/>
  <c r="F22"/>
  <c r="H20"/>
  <c r="F20"/>
  <c r="I22"/>
  <c r="F19"/>
  <c r="G19"/>
  <c r="H21"/>
  <c r="I21"/>
  <c r="E21"/>
  <c r="F23"/>
  <c r="G23"/>
  <c r="I20"/>
  <c r="G20"/>
  <c r="G22"/>
  <c r="H19"/>
  <c r="I19"/>
  <c r="F21"/>
  <c r="G21"/>
  <c r="H23"/>
  <c r="I23"/>
  <c r="E20"/>
  <c r="E19"/>
  <c r="E23"/>
  <c r="E22"/>
  <c r="H22" i="10"/>
  <c r="F22"/>
  <c r="H20"/>
  <c r="F20"/>
  <c r="H19"/>
  <c r="I19"/>
  <c r="E19"/>
  <c r="F21"/>
  <c r="G21"/>
  <c r="H23"/>
  <c r="I23"/>
  <c r="E23"/>
  <c r="E20"/>
  <c r="E22"/>
  <c r="I22"/>
  <c r="F19"/>
  <c r="G19"/>
  <c r="H21"/>
  <c r="I21"/>
  <c r="E21"/>
  <c r="F23"/>
  <c r="G23"/>
  <c r="I20"/>
  <c r="G20"/>
  <c r="G22"/>
  <c r="F22" i="9"/>
  <c r="E22"/>
  <c r="F23"/>
  <c r="I22"/>
  <c r="G22"/>
  <c r="I23"/>
  <c r="E21"/>
  <c r="G21"/>
  <c r="H21"/>
  <c r="F21"/>
  <c r="I21"/>
  <c r="G23"/>
  <c r="E19"/>
  <c r="F20"/>
  <c r="G19"/>
  <c r="I20"/>
  <c r="H19"/>
  <c r="E20"/>
  <c r="F19"/>
  <c r="G20"/>
  <c r="I19"/>
  <c r="E23"/>
  <c r="H23"/>
  <c r="N31" i="18" l="1"/>
  <c r="N29"/>
  <c r="N31" i="17"/>
  <c r="N29"/>
  <c r="N31" i="16"/>
  <c r="N29"/>
  <c r="N31" i="15"/>
  <c r="N29"/>
  <c r="N31" i="14"/>
  <c r="N29"/>
  <c r="L19"/>
  <c r="M25" s="1"/>
  <c r="N31" i="13"/>
  <c r="N29"/>
  <c r="N31" i="12"/>
  <c r="N29"/>
  <c r="N31" i="11"/>
  <c r="N29"/>
  <c r="N31" i="9"/>
  <c r="N31" i="10"/>
  <c r="N29"/>
  <c r="M32" i="19"/>
  <c r="M30"/>
  <c r="L19"/>
  <c r="L19" i="18"/>
  <c r="L19" i="17"/>
  <c r="L19" i="16"/>
  <c r="L19" i="15"/>
  <c r="M27" i="14"/>
  <c r="N24" s="1"/>
  <c r="L19" i="13"/>
  <c r="L19" i="12"/>
  <c r="L19" i="11"/>
  <c r="L19" i="10"/>
  <c r="L19" i="9"/>
  <c r="M27" s="1"/>
  <c r="N31" i="19" l="1"/>
  <c r="N29"/>
  <c r="M25"/>
  <c r="M27"/>
  <c r="M27" i="18"/>
  <c r="M25"/>
  <c r="M25" i="17"/>
  <c r="M27"/>
  <c r="M27" i="16"/>
  <c r="M25"/>
  <c r="M25" i="15"/>
  <c r="M27"/>
  <c r="N26" i="14"/>
  <c r="M25" i="13"/>
  <c r="M27"/>
  <c r="M25" i="12"/>
  <c r="M27"/>
  <c r="M27" i="11"/>
  <c r="M25"/>
  <c r="M27" i="10"/>
  <c r="M25"/>
  <c r="M25" i="9"/>
  <c r="N24" l="1"/>
  <c r="N26"/>
  <c r="N26" i="19"/>
  <c r="N24"/>
  <c r="N26" i="18"/>
  <c r="N24"/>
  <c r="N26" i="17"/>
  <c r="N24"/>
  <c r="N26" i="16"/>
  <c r="N24"/>
  <c r="N26" i="15"/>
  <c r="N24"/>
  <c r="N26" i="13"/>
  <c r="N24"/>
  <c r="N26" i="12"/>
  <c r="N24"/>
  <c r="N26" i="11"/>
  <c r="N24"/>
  <c r="N26" i="10"/>
  <c r="N24"/>
</calcChain>
</file>

<file path=xl/comments1.xml><?xml version="1.0" encoding="utf-8"?>
<comments xmlns="http://schemas.openxmlformats.org/spreadsheetml/2006/main">
  <authors>
    <author>jaiv</author>
  </authors>
  <commentList>
    <comment ref="H11" authorId="0">
      <text>
        <r>
          <rPr>
            <sz val="8"/>
            <color indexed="81"/>
            <rFont val="Tahoma"/>
          </rPr>
          <t>Indregnet regression mod gennemsnittet</t>
        </r>
      </text>
    </comment>
  </commentList>
</comments>
</file>

<file path=xl/comments10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11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12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2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3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4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5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6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7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8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9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color indexed="81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color indexed="81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color indexed="81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sharedStrings.xml><?xml version="1.0" encoding="utf-8"?>
<sst xmlns="http://schemas.openxmlformats.org/spreadsheetml/2006/main" count="847" uniqueCount="80">
  <si>
    <t>Beregning af korrelationskoefficient</t>
  </si>
  <si>
    <t>X</t>
  </si>
  <si>
    <t>X^2</t>
  </si>
  <si>
    <t>Y</t>
  </si>
  <si>
    <t>Y^2</t>
  </si>
  <si>
    <t>XY</t>
  </si>
  <si>
    <t>Nr</t>
  </si>
  <si>
    <t>Gns</t>
  </si>
  <si>
    <t>SampleSD</t>
  </si>
  <si>
    <t>Optælling</t>
  </si>
  <si>
    <t>DevX^2</t>
  </si>
  <si>
    <t>r</t>
  </si>
  <si>
    <t>DevY^2</t>
  </si>
  <si>
    <t xml:space="preserve">SEmeas </t>
  </si>
  <si>
    <t>Reliabilitet</t>
  </si>
  <si>
    <t>SD</t>
  </si>
  <si>
    <t>Beregninger for måleskala</t>
  </si>
  <si>
    <t>Person</t>
  </si>
  <si>
    <t>Nedre</t>
  </si>
  <si>
    <t>Øvre</t>
  </si>
  <si>
    <t>Beregnet</t>
  </si>
  <si>
    <t>råscore</t>
  </si>
  <si>
    <t>Råscore</t>
  </si>
  <si>
    <t>T-score</t>
  </si>
  <si>
    <t>Sten</t>
  </si>
  <si>
    <t>Stanine</t>
  </si>
  <si>
    <t>WAIS</t>
  </si>
  <si>
    <t>z-score</t>
  </si>
  <si>
    <t>Beregnede scoreværdier</t>
  </si>
  <si>
    <t>z</t>
  </si>
  <si>
    <t>T</t>
  </si>
  <si>
    <t>Sand z-score</t>
  </si>
  <si>
    <t>% CL</t>
  </si>
  <si>
    <t>Konfidensgrænser</t>
  </si>
  <si>
    <t>Observeret</t>
  </si>
  <si>
    <t>Forventet</t>
  </si>
  <si>
    <t>Obs overenstemmelse</t>
  </si>
  <si>
    <t>Kappa</t>
  </si>
  <si>
    <t>A1-A2</t>
  </si>
  <si>
    <t>A3-A4</t>
  </si>
  <si>
    <t>N</t>
  </si>
  <si>
    <t>B1-B2</t>
  </si>
  <si>
    <t>B3-B4</t>
  </si>
  <si>
    <t>i alt</t>
  </si>
  <si>
    <t>kriterium</t>
  </si>
  <si>
    <t>&lt;0.40</t>
  </si>
  <si>
    <t>dårligt</t>
  </si>
  <si>
    <t>nogenlunde</t>
  </si>
  <si>
    <t>0.60-0.74</t>
  </si>
  <si>
    <t>godt</t>
  </si>
  <si>
    <t>0.75-1.00</t>
  </si>
  <si>
    <t>excellent</t>
  </si>
  <si>
    <t>meget</t>
  </si>
  <si>
    <t>lidt</t>
  </si>
  <si>
    <t>Overspændt</t>
  </si>
  <si>
    <t>Underspænddt</t>
  </si>
  <si>
    <t>Over-</t>
  </si>
  <si>
    <t>spændt</t>
  </si>
  <si>
    <t>Under-</t>
  </si>
  <si>
    <t>Skema til beregning af overensstemmelse mellem to testere.</t>
  </si>
  <si>
    <t>Forventet overenstemmelse</t>
  </si>
  <si>
    <t>I alt</t>
  </si>
  <si>
    <t>Standardfejl</t>
  </si>
  <si>
    <t>Sikkerhedsgrænser for Kappa (95%)</t>
  </si>
  <si>
    <t>E</t>
  </si>
  <si>
    <t>S</t>
  </si>
  <si>
    <t>R</t>
  </si>
  <si>
    <t>T E S T E R nr 2:</t>
  </si>
  <si>
    <t>&lt;navn&gt;</t>
  </si>
  <si>
    <t>nr 1:</t>
  </si>
  <si>
    <t>Obs overensstemmelse - vægtet</t>
  </si>
  <si>
    <t>Forventet overensstemmelse - vægtet</t>
  </si>
  <si>
    <t>Vægtet Kappa</t>
  </si>
  <si>
    <t>0.40-0.59</t>
  </si>
  <si>
    <t>NB Skemaet opsamler data fra arkene Kappa1 til Kappa10. Man kan ikke skrive i de grønne felter, men i &lt;navn&gt;</t>
  </si>
  <si>
    <t>Version</t>
  </si>
  <si>
    <t>1.1</t>
  </si>
  <si>
    <t>NB Man kan kun skrive i firkanten med grønne felter og i felterne &lt;navn&gt;</t>
  </si>
  <si>
    <t>I alt tester 1</t>
  </si>
  <si>
    <t>I alt tester 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</si>
</sst>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0"/>
      <name val="Arial"/>
    </font>
    <font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6E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AF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right"/>
    </xf>
    <xf numFmtId="0" fontId="0" fillId="2" borderId="4" xfId="0" applyFill="1" applyBorder="1"/>
    <xf numFmtId="2" fontId="0" fillId="0" borderId="0" xfId="0" applyNumberFormat="1" applyFill="1" applyBorder="1"/>
    <xf numFmtId="2" fontId="0" fillId="4" borderId="0" xfId="0" applyNumberFormat="1" applyFill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17" xfId="0" applyFill="1" applyBorder="1"/>
    <xf numFmtId="165" fontId="0" fillId="0" borderId="1" xfId="0" applyNumberFormat="1" applyBorder="1"/>
    <xf numFmtId="2" fontId="0" fillId="0" borderId="1" xfId="0" applyNumberFormat="1" applyFill="1" applyBorder="1"/>
    <xf numFmtId="165" fontId="0" fillId="0" borderId="4" xfId="0" applyNumberFormat="1" applyBorder="1"/>
    <xf numFmtId="165" fontId="0" fillId="0" borderId="0" xfId="0" applyNumberFormat="1" applyBorder="1"/>
    <xf numFmtId="0" fontId="0" fillId="0" borderId="1" xfId="0" applyBorder="1"/>
    <xf numFmtId="0" fontId="0" fillId="3" borderId="0" xfId="0" applyFill="1"/>
    <xf numFmtId="165" fontId="0" fillId="3" borderId="1" xfId="0" applyNumberFormat="1" applyFill="1" applyBorder="1"/>
    <xf numFmtId="2" fontId="0" fillId="3" borderId="1" xfId="0" applyNumberFormat="1" applyFill="1" applyBorder="1"/>
    <xf numFmtId="1" fontId="0" fillId="0" borderId="0" xfId="0" applyNumberFormat="1"/>
    <xf numFmtId="1" fontId="0" fillId="3" borderId="1" xfId="0" applyNumberFormat="1" applyFill="1" applyBorder="1"/>
    <xf numFmtId="165" fontId="0" fillId="0" borderId="0" xfId="0" applyNumberFormat="1"/>
    <xf numFmtId="1" fontId="0" fillId="0" borderId="7" xfId="0" applyNumberFormat="1" applyBorder="1"/>
    <xf numFmtId="1" fontId="0" fillId="0" borderId="8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0" fontId="3" fillId="0" borderId="0" xfId="0" applyFont="1"/>
    <xf numFmtId="0" fontId="0" fillId="6" borderId="0" xfId="0" applyFill="1" applyBorder="1"/>
    <xf numFmtId="0" fontId="0" fillId="7" borderId="0" xfId="0" applyFill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/>
    <xf numFmtId="0" fontId="0" fillId="10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8" borderId="19" xfId="0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0" fillId="8" borderId="2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8" borderId="23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0" fillId="12" borderId="0" xfId="0" applyFill="1"/>
    <xf numFmtId="0" fontId="3" fillId="12" borderId="0" xfId="0" applyFont="1" applyFill="1"/>
    <xf numFmtId="2" fontId="0" fillId="9" borderId="0" xfId="0" applyNumberFormat="1" applyFill="1" applyBorder="1"/>
    <xf numFmtId="0" fontId="0" fillId="0" borderId="18" xfId="0" applyBorder="1"/>
    <xf numFmtId="2" fontId="0" fillId="11" borderId="20" xfId="0" applyNumberFormat="1" applyFill="1" applyBorder="1"/>
    <xf numFmtId="2" fontId="0" fillId="11" borderId="25" xfId="0" applyNumberFormat="1" applyFill="1" applyBorder="1"/>
    <xf numFmtId="2" fontId="0" fillId="9" borderId="0" xfId="0" applyNumberFormat="1" applyFill="1"/>
    <xf numFmtId="0" fontId="0" fillId="12" borderId="0" xfId="0" applyFill="1" applyProtection="1">
      <protection locked="0"/>
    </xf>
    <xf numFmtId="0" fontId="3" fillId="12" borderId="0" xfId="0" applyFont="1" applyFill="1" applyProtection="1">
      <protection locked="0"/>
    </xf>
    <xf numFmtId="0" fontId="0" fillId="10" borderId="18" xfId="0" applyFill="1" applyBorder="1" applyProtection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E47"/>
      <color rgb="FFFFFFAF"/>
      <color rgb="FFBCFEA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workbookViewId="0">
      <selection activeCell="A17" sqref="A17"/>
    </sheetView>
  </sheetViews>
  <sheetFormatPr defaultRowHeight="13.2"/>
  <cols>
    <col min="1" max="2" width="10.5546875" customWidth="1"/>
  </cols>
  <sheetData>
    <row r="2" spans="1:9">
      <c r="A2" t="s">
        <v>0</v>
      </c>
    </row>
    <row r="3" spans="1:9">
      <c r="A3" t="s">
        <v>6</v>
      </c>
      <c r="B3" t="s">
        <v>9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10</v>
      </c>
      <c r="I3" t="s">
        <v>12</v>
      </c>
    </row>
    <row r="4" spans="1:9">
      <c r="A4">
        <v>1</v>
      </c>
      <c r="B4">
        <v>1</v>
      </c>
      <c r="C4">
        <v>3</v>
      </c>
      <c r="D4">
        <f>C4^2</f>
        <v>9</v>
      </c>
      <c r="E4">
        <v>7</v>
      </c>
      <c r="F4">
        <f>E4^2</f>
        <v>49</v>
      </c>
      <c r="G4">
        <f>C4*E4</f>
        <v>21</v>
      </c>
      <c r="H4" s="1">
        <f>(C4-$C$13)^2</f>
        <v>1.3061224489795926</v>
      </c>
      <c r="I4" s="1">
        <f>(E4-$E$13)^2</f>
        <v>2.9387755102040822</v>
      </c>
    </row>
    <row r="5" spans="1:9">
      <c r="A5">
        <v>2</v>
      </c>
      <c r="B5">
        <v>1</v>
      </c>
      <c r="C5">
        <v>6</v>
      </c>
      <c r="D5">
        <f t="shared" ref="D5:D10" si="0">C5^2</f>
        <v>36</v>
      </c>
      <c r="E5">
        <v>8</v>
      </c>
      <c r="F5">
        <f t="shared" ref="F5:F10" si="1">E5^2</f>
        <v>64</v>
      </c>
      <c r="G5">
        <f t="shared" ref="G5:G10" si="2">C5*E5</f>
        <v>48</v>
      </c>
      <c r="H5" s="1">
        <f t="shared" ref="H5:H10" si="3">(C5-$C$13)^2</f>
        <v>3.4489795918367334</v>
      </c>
      <c r="I5" s="1">
        <f t="shared" ref="I5:I10" si="4">(E5-$E$13)^2</f>
        <v>7.3673469387755111</v>
      </c>
    </row>
    <row r="6" spans="1:9">
      <c r="A6">
        <v>3</v>
      </c>
      <c r="B6">
        <v>1</v>
      </c>
      <c r="C6">
        <v>5</v>
      </c>
      <c r="D6">
        <f t="shared" si="0"/>
        <v>25</v>
      </c>
      <c r="E6">
        <v>4</v>
      </c>
      <c r="F6">
        <f t="shared" si="1"/>
        <v>16</v>
      </c>
      <c r="G6">
        <f t="shared" si="2"/>
        <v>20</v>
      </c>
      <c r="H6" s="1">
        <f t="shared" si="3"/>
        <v>0.73469387755101978</v>
      </c>
      <c r="I6" s="1">
        <f t="shared" si="4"/>
        <v>1.6530612244897955</v>
      </c>
    </row>
    <row r="7" spans="1:9">
      <c r="A7">
        <v>4</v>
      </c>
      <c r="B7">
        <v>1</v>
      </c>
      <c r="C7">
        <v>2</v>
      </c>
      <c r="D7">
        <f t="shared" si="0"/>
        <v>4</v>
      </c>
      <c r="E7">
        <v>4</v>
      </c>
      <c r="F7">
        <f t="shared" si="1"/>
        <v>16</v>
      </c>
      <c r="G7">
        <f t="shared" si="2"/>
        <v>8</v>
      </c>
      <c r="H7" s="1">
        <f t="shared" si="3"/>
        <v>4.5918367346938789</v>
      </c>
      <c r="I7" s="1">
        <f t="shared" si="4"/>
        <v>1.6530612244897955</v>
      </c>
    </row>
    <row r="8" spans="1:9">
      <c r="A8">
        <v>5</v>
      </c>
      <c r="B8">
        <v>1</v>
      </c>
      <c r="C8">
        <v>5</v>
      </c>
      <c r="D8">
        <f t="shared" si="0"/>
        <v>25</v>
      </c>
      <c r="E8">
        <v>6</v>
      </c>
      <c r="F8">
        <f t="shared" si="1"/>
        <v>36</v>
      </c>
      <c r="G8">
        <f t="shared" si="2"/>
        <v>30</v>
      </c>
      <c r="H8" s="1">
        <f t="shared" si="3"/>
        <v>0.73469387755101978</v>
      </c>
      <c r="I8" s="1">
        <f t="shared" si="4"/>
        <v>0.51020408163265329</v>
      </c>
    </row>
    <row r="9" spans="1:9">
      <c r="A9">
        <v>6</v>
      </c>
      <c r="B9">
        <v>1</v>
      </c>
      <c r="C9">
        <v>4</v>
      </c>
      <c r="D9">
        <f t="shared" si="0"/>
        <v>16</v>
      </c>
      <c r="E9">
        <v>3</v>
      </c>
      <c r="F9">
        <f t="shared" si="1"/>
        <v>9</v>
      </c>
      <c r="G9">
        <f t="shared" si="2"/>
        <v>12</v>
      </c>
      <c r="H9" s="1">
        <f t="shared" si="3"/>
        <v>2.0408163265306232E-2</v>
      </c>
      <c r="I9" s="1">
        <f t="shared" si="4"/>
        <v>5.2244897959183669</v>
      </c>
    </row>
    <row r="10" spans="1:9">
      <c r="A10">
        <v>7</v>
      </c>
      <c r="B10">
        <v>1</v>
      </c>
      <c r="C10">
        <v>4</v>
      </c>
      <c r="D10">
        <f t="shared" si="0"/>
        <v>16</v>
      </c>
      <c r="E10">
        <v>5</v>
      </c>
      <c r="F10">
        <f t="shared" si="1"/>
        <v>25</v>
      </c>
      <c r="G10">
        <f t="shared" si="2"/>
        <v>20</v>
      </c>
      <c r="H10" s="1">
        <f t="shared" si="3"/>
        <v>2.0408163265306232E-2</v>
      </c>
      <c r="I10" s="1">
        <f t="shared" si="4"/>
        <v>8.1632653061224414E-2</v>
      </c>
    </row>
    <row r="11" spans="1:9">
      <c r="B11">
        <f t="shared" ref="B11:I11" si="5">SUM(B4:B10)</f>
        <v>7</v>
      </c>
      <c r="C11">
        <f t="shared" si="5"/>
        <v>29</v>
      </c>
      <c r="D11">
        <f t="shared" si="5"/>
        <v>131</v>
      </c>
      <c r="E11">
        <f t="shared" si="5"/>
        <v>37</v>
      </c>
      <c r="F11">
        <f t="shared" si="5"/>
        <v>215</v>
      </c>
      <c r="G11">
        <f t="shared" si="5"/>
        <v>159</v>
      </c>
      <c r="H11" s="1">
        <f t="shared" si="5"/>
        <v>10.857142857142858</v>
      </c>
      <c r="I11" s="1">
        <f t="shared" si="5"/>
        <v>19.428571428571427</v>
      </c>
    </row>
    <row r="13" spans="1:9">
      <c r="A13" t="s">
        <v>7</v>
      </c>
      <c r="C13" s="1">
        <f>C11/B11</f>
        <v>4.1428571428571432</v>
      </c>
      <c r="D13" s="1"/>
      <c r="E13" s="1">
        <f>E11/B11</f>
        <v>5.2857142857142856</v>
      </c>
    </row>
    <row r="14" spans="1:9">
      <c r="A14" t="s">
        <v>8</v>
      </c>
      <c r="C14" s="1">
        <f>SQRT(H11/B11)</f>
        <v>1.2453996981544782</v>
      </c>
      <c r="D14" s="1"/>
      <c r="E14" s="1">
        <f>SQRT(I11/B11)</f>
        <v>1.6659862556700857</v>
      </c>
    </row>
    <row r="15" spans="1:9">
      <c r="A15" t="s">
        <v>11</v>
      </c>
      <c r="B15" s="1">
        <f>(B11*G11-C11*E11)/(SQRT(B11*D11-C11^2)*SQRT(B11*F11-E11^2))</f>
        <v>0.3934447376823168</v>
      </c>
    </row>
  </sheetData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0.1093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8" sqref="D8"/>
    </sheetView>
  </sheetViews>
  <sheetFormatPr defaultRowHeight="13.2"/>
  <cols>
    <col min="4" max="4" width="12.777343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8" sqref="D8"/>
    </sheetView>
  </sheetViews>
  <sheetFormatPr defaultRowHeight="13.2"/>
  <cols>
    <col min="4" max="4" width="10.218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15" sqref="D15"/>
    </sheetView>
  </sheetViews>
  <sheetFormatPr defaultRowHeight="13.2"/>
  <cols>
    <col min="4" max="4" width="10.664062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74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4.4" thickTop="1" thickBot="1">
      <c r="A9" s="78" t="s">
        <v>64</v>
      </c>
      <c r="B9" s="52" t="s">
        <v>56</v>
      </c>
      <c r="C9" s="52" t="s">
        <v>52</v>
      </c>
      <c r="D9" t="s">
        <v>39</v>
      </c>
      <c r="E9" s="86">
        <f>Kappa1!E9+Kappa2!E9+Kappa3!E9+Kappa4!E9+Kappa5!E9+Kappa6!E9+Kappa7!E9+Kappa8!E9+Kappa9!E9+Kappa10!E9</f>
        <v>0</v>
      </c>
      <c r="F9" s="86">
        <f>Kappa1!F9+Kappa2!F9+Kappa3!F9+Kappa4!F9+Kappa5!F9+Kappa6!F9+Kappa7!F9+Kappa8!F9+Kappa9!F9+Kappa10!F9</f>
        <v>0</v>
      </c>
      <c r="G9" s="86">
        <f>Kappa1!G9+Kappa2!G9+Kappa3!G9+Kappa4!G9+Kappa5!G9+Kappa6!G9+Kappa7!G9+Kappa8!G9+Kappa9!G9+Kappa10!G9</f>
        <v>0</v>
      </c>
      <c r="H9" s="86">
        <f>Kappa1!H9+Kappa2!H9+Kappa3!H9+Kappa4!H9+Kappa5!H9+Kappa6!H9+Kappa7!H9+Kappa8!H9+Kappa9!H9+Kappa10!H9</f>
        <v>0</v>
      </c>
      <c r="I9" s="86">
        <f>Kappa1!I9+Kappa2!I9+Kappa3!I9+Kappa4!I9+Kappa5!I9+Kappa6!I9+Kappa7!I9+Kappa8!I9+Kappa9!I9+Kappa10!I9</f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 ht="14.4" thickTop="1" thickBot="1">
      <c r="A10" s="78" t="s">
        <v>66</v>
      </c>
      <c r="B10" s="52" t="s">
        <v>57</v>
      </c>
      <c r="C10" s="52" t="s">
        <v>53</v>
      </c>
      <c r="D10" t="s">
        <v>38</v>
      </c>
      <c r="E10" s="86">
        <f>Kappa1!E10+Kappa2!E10+Kappa3!E10+Kappa4!E10+Kappa5!E10+Kappa6!E10+Kappa7!E10+Kappa8!E10+Kappa9!E10+Kappa10!E10</f>
        <v>0</v>
      </c>
      <c r="F10" s="86">
        <f>Kappa1!F10+Kappa2!F10+Kappa3!F10+Kappa4!F10+Kappa5!F10+Kappa6!F10+Kappa7!F10+Kappa8!F10+Kappa9!F10+Kappa10!F10</f>
        <v>0</v>
      </c>
      <c r="G10" s="86">
        <f>Kappa1!G10+Kappa2!G10+Kappa3!G10+Kappa4!G10+Kappa5!G10+Kappa6!G10+Kappa7!G10+Kappa8!G10+Kappa9!G10+Kappa10!G10</f>
        <v>0</v>
      </c>
      <c r="H10" s="86">
        <f>Kappa1!H10+Kappa2!H10+Kappa3!H10+Kappa4!H10+Kappa5!H10+Kappa6!H10+Kappa7!H10+Kappa8!H10+Kappa9!H10+Kappa10!H10</f>
        <v>0</v>
      </c>
      <c r="I10" s="86">
        <f>Kappa1!I10+Kappa2!I10+Kappa3!I10+Kappa4!I10+Kappa5!I10+Kappa6!I10+Kappa7!I10+Kappa8!I10+Kappa9!I10+Kappa10!I10</f>
        <v>0</v>
      </c>
      <c r="J10">
        <f>SUM(E10:I10)</f>
        <v>0</v>
      </c>
    </row>
    <row r="11" spans="1:14" ht="14.4" thickTop="1" thickBot="1">
      <c r="A11" s="77"/>
      <c r="D11" s="53" t="s">
        <v>40</v>
      </c>
      <c r="E11" s="86">
        <f>Kappa1!E11+Kappa2!E11+Kappa3!E11+Kappa4!E11+Kappa5!E11+Kappa6!E11+Kappa7!E11+Kappa8!E11+Kappa9!E11+Kappa10!E11</f>
        <v>0</v>
      </c>
      <c r="F11" s="86">
        <f>Kappa1!F11+Kappa2!F11+Kappa3!F11+Kappa4!F11+Kappa5!F11+Kappa6!F11+Kappa7!F11+Kappa8!F11+Kappa9!F11+Kappa10!F11</f>
        <v>0</v>
      </c>
      <c r="G11" s="86">
        <f>Kappa1!G11+Kappa2!G11+Kappa3!G11+Kappa4!G11+Kappa5!G11+Kappa6!G11+Kappa7!G11+Kappa8!G11+Kappa9!G11+Kappa10!G11</f>
        <v>0</v>
      </c>
      <c r="H11" s="86">
        <f>Kappa1!H11+Kappa2!H11+Kappa3!H11+Kappa4!H11+Kappa5!H11+Kappa6!H11+Kappa7!H11+Kappa8!H11+Kappa9!H11+Kappa10!H11</f>
        <v>0</v>
      </c>
      <c r="I11" s="86">
        <f>Kappa1!I11+Kappa2!I11+Kappa3!I11+Kappa4!I11+Kappa5!I11+Kappa6!I11+Kappa7!I11+Kappa8!I11+Kappa9!I11+Kappa10!I11</f>
        <v>0</v>
      </c>
      <c r="J11">
        <f>SUM(E11:I11)</f>
        <v>0</v>
      </c>
    </row>
    <row r="12" spans="1:14" ht="14.4" thickTop="1" thickBot="1">
      <c r="A12" s="78" t="s">
        <v>69</v>
      </c>
      <c r="B12" s="52" t="s">
        <v>58</v>
      </c>
      <c r="C12" s="52" t="s">
        <v>53</v>
      </c>
      <c r="D12" t="s">
        <v>41</v>
      </c>
      <c r="E12" s="86">
        <f>Kappa1!E12+Kappa2!E12+Kappa3!E12+Kappa4!E12+Kappa5!E12+Kappa6!E12+Kappa7!E12+Kappa8!E12+Kappa9!E12+Kappa10!E12</f>
        <v>0</v>
      </c>
      <c r="F12" s="86">
        <f>Kappa1!F12+Kappa2!F12+Kappa3!F12+Kappa4!F12+Kappa5!F12+Kappa6!F12+Kappa7!F12+Kappa8!F12+Kappa9!F12+Kappa10!F12</f>
        <v>0</v>
      </c>
      <c r="G12" s="86">
        <f>Kappa1!G12+Kappa2!G12+Kappa3!G12+Kappa4!G12+Kappa5!G12+Kappa6!G12+Kappa7!G12+Kappa8!G12+Kappa9!G12+Kappa10!G12</f>
        <v>0</v>
      </c>
      <c r="H12" s="86">
        <f>Kappa1!H12+Kappa2!H12+Kappa3!H12+Kappa4!H12+Kappa5!H12+Kappa6!H12+Kappa7!H12+Kappa8!H12+Kappa9!H12+Kappa10!H12</f>
        <v>0</v>
      </c>
      <c r="I12" s="86">
        <f>Kappa1!I12+Kappa2!I12+Kappa3!I12+Kappa4!I12+Kappa5!I12+Kappa6!I12+Kappa7!I12+Kappa8!I12+Kappa9!I12+Kappa10!I12</f>
        <v>0</v>
      </c>
      <c r="J12">
        <f>SUM(E12:I12)</f>
        <v>0</v>
      </c>
    </row>
    <row r="13" spans="1:14" ht="13.8" thickTop="1">
      <c r="A13" s="85" t="s">
        <v>68</v>
      </c>
      <c r="B13" s="52" t="s">
        <v>57</v>
      </c>
      <c r="C13" s="52" t="s">
        <v>52</v>
      </c>
      <c r="D13" t="s">
        <v>42</v>
      </c>
      <c r="E13" s="86">
        <f>Kappa1!E13+Kappa2!E13+Kappa3!E13+Kappa4!E13+Kappa5!E13+Kappa6!E13+Kappa7!E13+Kappa8!E13+Kappa9!E13+Kappa10!E13</f>
        <v>0</v>
      </c>
      <c r="F13" s="86">
        <f>Kappa1!F13+Kappa2!F13+Kappa3!F13+Kappa4!F13+Kappa5!F13+Kappa6!F13+Kappa7!F13+Kappa8!F13+Kappa9!F13+Kappa10!F13</f>
        <v>0</v>
      </c>
      <c r="G13" s="86">
        <f>Kappa1!G13+Kappa2!G13+Kappa3!G13+Kappa4!G13+Kappa5!G13+Kappa6!G13+Kappa7!G13+Kappa8!G13+Kappa9!G13+Kappa10!G13</f>
        <v>0</v>
      </c>
      <c r="H13" s="86">
        <f>Kappa1!H13+Kappa2!H13+Kappa3!H13+Kappa4!H13+Kappa5!H13+Kappa6!H13+Kappa7!H13+Kappa8!H13+Kappa9!H13+Kappa10!H13</f>
        <v>0</v>
      </c>
      <c r="I13" s="86">
        <f>Kappa1!I13+Kappa2!I13+Kappa3!I13+Kappa4!I13+Kappa5!I13+Kappa6!I13+Kappa7!I13+Kappa8!I13+Kappa9!I13+Kappa10!I13</f>
        <v>0</v>
      </c>
      <c r="J13">
        <f>SUM(E13:I13)</f>
        <v>0</v>
      </c>
    </row>
    <row r="14" spans="1:14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0"/>
  <sheetViews>
    <sheetView workbookViewId="0">
      <selection activeCell="B8" sqref="B8"/>
    </sheetView>
  </sheetViews>
  <sheetFormatPr defaultRowHeight="13.2"/>
  <cols>
    <col min="3" max="3" width="10.44140625" customWidth="1"/>
    <col min="8" max="8" width="7.88671875" customWidth="1"/>
    <col min="9" max="9" width="7" customWidth="1"/>
    <col min="10" max="10" width="6.5546875" customWidth="1"/>
    <col min="11" max="11" width="6.6640625" customWidth="1"/>
    <col min="12" max="12" width="6.109375" customWidth="1"/>
    <col min="13" max="13" width="6.6640625" customWidth="1"/>
    <col min="14" max="14" width="6.109375" customWidth="1"/>
    <col min="15" max="15" width="7.109375" customWidth="1"/>
    <col min="16" max="16" width="7.6640625" customWidth="1"/>
  </cols>
  <sheetData>
    <row r="3" spans="1:20">
      <c r="B3" s="11" t="s">
        <v>16</v>
      </c>
    </row>
    <row r="4" spans="1:20">
      <c r="B4" s="7" t="s">
        <v>21</v>
      </c>
      <c r="C4" s="7" t="s">
        <v>27</v>
      </c>
      <c r="D4" s="7" t="s">
        <v>23</v>
      </c>
      <c r="E4" s="7" t="s">
        <v>24</v>
      </c>
      <c r="F4" s="7" t="s">
        <v>25</v>
      </c>
      <c r="G4" s="7" t="s">
        <v>26</v>
      </c>
    </row>
    <row r="5" spans="1:20">
      <c r="A5" t="s">
        <v>7</v>
      </c>
      <c r="B5" s="3">
        <v>7.1</v>
      </c>
      <c r="C5">
        <v>0</v>
      </c>
      <c r="D5">
        <v>50</v>
      </c>
      <c r="E5">
        <v>5.5</v>
      </c>
      <c r="F5">
        <v>5</v>
      </c>
      <c r="G5">
        <v>100</v>
      </c>
    </row>
    <row r="6" spans="1:20">
      <c r="A6" t="s">
        <v>15</v>
      </c>
      <c r="B6" s="3">
        <v>5.4</v>
      </c>
      <c r="C6">
        <v>1</v>
      </c>
      <c r="D6">
        <v>10</v>
      </c>
      <c r="E6">
        <v>2</v>
      </c>
      <c r="F6">
        <v>2</v>
      </c>
      <c r="G6">
        <v>15</v>
      </c>
    </row>
    <row r="7" spans="1:20">
      <c r="A7" t="s">
        <v>14</v>
      </c>
      <c r="B7" s="4">
        <v>0.9</v>
      </c>
    </row>
    <row r="8" spans="1:20">
      <c r="A8" t="s">
        <v>13</v>
      </c>
      <c r="B8" s="2">
        <f>B6*SQRT(1-B7)</f>
        <v>1.7076299364909246</v>
      </c>
      <c r="C8" s="2">
        <f>SQRT(1-B7)</f>
        <v>0.31622776601683789</v>
      </c>
      <c r="D8" s="2">
        <f>10*SQRT(1-B7)</f>
        <v>3.1622776601683791</v>
      </c>
      <c r="E8" s="2">
        <f>2*SQRT(1-B7)</f>
        <v>0.63245553203367577</v>
      </c>
      <c r="F8" s="2">
        <f>2*SQRT(1-B7)</f>
        <v>0.63245553203367577</v>
      </c>
      <c r="G8" s="2">
        <f>15*SQRT(1-B7)</f>
        <v>4.7434164902525682</v>
      </c>
    </row>
    <row r="9" spans="1:20">
      <c r="A9" t="s">
        <v>32</v>
      </c>
      <c r="B9" s="10">
        <v>1.96</v>
      </c>
    </row>
    <row r="10" spans="1:20">
      <c r="C10" t="s">
        <v>28</v>
      </c>
      <c r="H10" t="s">
        <v>20</v>
      </c>
    </row>
    <row r="11" spans="1:20">
      <c r="A11" s="7" t="s">
        <v>17</v>
      </c>
      <c r="B11" s="7" t="s">
        <v>22</v>
      </c>
      <c r="C11" s="7" t="s">
        <v>29</v>
      </c>
      <c r="D11" s="7" t="s">
        <v>30</v>
      </c>
      <c r="E11" s="7" t="s">
        <v>24</v>
      </c>
      <c r="F11" s="7" t="s">
        <v>25</v>
      </c>
      <c r="G11" s="7" t="s">
        <v>26</v>
      </c>
      <c r="H11" t="s">
        <v>31</v>
      </c>
    </row>
    <row r="12" spans="1:20">
      <c r="A12">
        <v>1</v>
      </c>
      <c r="B12" s="8">
        <v>1</v>
      </c>
      <c r="C12" s="2">
        <f>($B12-$B$5)/$B$6</f>
        <v>-1.1296296296296295</v>
      </c>
      <c r="D12" s="41">
        <f>($B12-$B$5)*D$6/$B$6+D$5</f>
        <v>38.703703703703702</v>
      </c>
      <c r="E12" s="43">
        <f t="shared" ref="E12:G34" si="0">($B12-$B$5)*E$6/$B$6+E$5</f>
        <v>3.2407407407407409</v>
      </c>
      <c r="F12" s="43">
        <f t="shared" si="0"/>
        <v>2.7407407407407409</v>
      </c>
      <c r="G12" s="41">
        <f t="shared" si="0"/>
        <v>83.055555555555557</v>
      </c>
      <c r="H12" s="9">
        <f>C12*$B$7</f>
        <v>-1.0166666666666666</v>
      </c>
    </row>
    <row r="13" spans="1:20">
      <c r="A13" s="38" t="s">
        <v>19</v>
      </c>
      <c r="B13" s="39">
        <f>C13*$B$6+$B$5</f>
        <v>4.956954675522212</v>
      </c>
      <c r="C13" s="40">
        <f>H12+$B$9*$C$8</f>
        <v>-0.39686024527366437</v>
      </c>
      <c r="D13" s="42">
        <f>C13*$D$6+$D$5</f>
        <v>46.031397547263353</v>
      </c>
      <c r="E13" s="39">
        <f>C13*$E$6+$E$5</f>
        <v>4.7062795094526715</v>
      </c>
      <c r="F13" s="39">
        <f>C13*$F$6+$F$5</f>
        <v>4.2062795094526715</v>
      </c>
      <c r="G13" s="42">
        <f>C13*$G$6+$G$5</f>
        <v>94.047096320895037</v>
      </c>
      <c r="H13" s="9"/>
      <c r="I13" s="34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>
      <c r="A14" s="38" t="s">
        <v>18</v>
      </c>
      <c r="B14" s="39">
        <f>C14*$B$6+$B$5</f>
        <v>-1.7369546755222132</v>
      </c>
      <c r="C14" s="40">
        <f>H12-$B$9*$C$8</f>
        <v>-1.636473088059669</v>
      </c>
      <c r="D14" s="42">
        <f>C14*$D$6+$D$5</f>
        <v>33.635269119403311</v>
      </c>
      <c r="E14" s="39">
        <f>C14*$E$6+$E$5</f>
        <v>2.2270538238806621</v>
      </c>
      <c r="F14" s="39">
        <f>C14*$F$6+$F$5</f>
        <v>1.7270538238806621</v>
      </c>
      <c r="G14" s="42">
        <f>C14*$G$6+$G$5</f>
        <v>75.452903679104963</v>
      </c>
      <c r="H14" s="9"/>
      <c r="I14" s="34"/>
      <c r="J14" s="34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>
      <c r="A15">
        <v>2</v>
      </c>
      <c r="B15" s="8">
        <v>18</v>
      </c>
      <c r="C15" s="2">
        <f>($B15-$B$5)/$B$6</f>
        <v>2.0185185185185186</v>
      </c>
      <c r="D15" s="41">
        <f>($B15-$B$5)*D$6/$B$6+D$5</f>
        <v>70.18518518518519</v>
      </c>
      <c r="E15" s="43">
        <f t="shared" si="0"/>
        <v>9.5370370370370381</v>
      </c>
      <c r="F15" s="43">
        <f t="shared" si="0"/>
        <v>9.0370370370370381</v>
      </c>
      <c r="G15" s="41">
        <f t="shared" si="0"/>
        <v>130.27777777777777</v>
      </c>
      <c r="H15" s="9">
        <f t="shared" ref="H15:H60" si="1">C15*$B$7</f>
        <v>1.8166666666666669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>
      <c r="A16" s="38" t="s">
        <v>19</v>
      </c>
      <c r="B16" s="39">
        <f>C16*$B$6+$B$5</f>
        <v>20.256954675522216</v>
      </c>
      <c r="C16" s="40">
        <f>H15+$B$9*$C$8</f>
        <v>2.4364730880596692</v>
      </c>
      <c r="D16" s="42">
        <f>C16*$D$6+$D$5</f>
        <v>74.364730880596696</v>
      </c>
      <c r="E16" s="39">
        <f>C16*$E$6+$E$5</f>
        <v>10.372946176119338</v>
      </c>
      <c r="F16" s="39">
        <f>C16*$F$6+$F$5</f>
        <v>9.8729461761193384</v>
      </c>
      <c r="G16" s="42">
        <f>C16*$G$6+$G$5</f>
        <v>136.54709632089504</v>
      </c>
      <c r="H16" s="9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>
      <c r="A17" s="38" t="s">
        <v>18</v>
      </c>
      <c r="B17" s="39">
        <f>C17*$B$6+$B$5</f>
        <v>13.563045324477788</v>
      </c>
      <c r="C17" s="40">
        <f>H15-$B$9*$C$8</f>
        <v>1.1968602452736645</v>
      </c>
      <c r="D17" s="42">
        <f>C17*$D$6+$D$5</f>
        <v>61.968602452736647</v>
      </c>
      <c r="E17" s="39">
        <f>C17*$E$6+$E$5</f>
        <v>7.893720490547329</v>
      </c>
      <c r="F17" s="39">
        <f>C17*$F$6+$F$5</f>
        <v>7.393720490547329</v>
      </c>
      <c r="G17" s="42">
        <f>C17*$G$6+$G$5</f>
        <v>117.95290367910496</v>
      </c>
      <c r="H17" s="9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1.25" customHeight="1">
      <c r="B18" s="35"/>
      <c r="C18" s="9"/>
      <c r="D18" s="36"/>
      <c r="E18" s="36"/>
      <c r="F18" s="36"/>
      <c r="G18" s="36"/>
      <c r="H18" s="9"/>
      <c r="I18" s="11" t="s">
        <v>33</v>
      </c>
    </row>
    <row r="19" spans="1:20" ht="11.25" customHeight="1">
      <c r="B19" s="35"/>
      <c r="C19" s="9"/>
      <c r="D19" s="36"/>
      <c r="E19" s="36"/>
      <c r="F19" s="36"/>
      <c r="G19" s="36"/>
      <c r="H19" s="9"/>
      <c r="I19" s="12" t="s">
        <v>27</v>
      </c>
      <c r="J19" s="13"/>
      <c r="K19" s="12" t="s">
        <v>22</v>
      </c>
      <c r="L19" s="13"/>
      <c r="M19" s="12" t="s">
        <v>23</v>
      </c>
      <c r="N19" s="13"/>
      <c r="O19" s="12" t="s">
        <v>26</v>
      </c>
      <c r="P19" s="13"/>
      <c r="Q19" s="28" t="s">
        <v>24</v>
      </c>
      <c r="R19" s="29"/>
      <c r="S19" s="12" t="s">
        <v>25</v>
      </c>
      <c r="T19" s="13"/>
    </row>
    <row r="20" spans="1:20">
      <c r="B20" s="7" t="s">
        <v>21</v>
      </c>
      <c r="C20" s="7" t="s">
        <v>27</v>
      </c>
      <c r="D20" s="7" t="s">
        <v>23</v>
      </c>
      <c r="E20" s="7" t="s">
        <v>24</v>
      </c>
      <c r="F20" s="7" t="s">
        <v>25</v>
      </c>
      <c r="G20" s="7" t="s">
        <v>26</v>
      </c>
      <c r="H20" s="9"/>
      <c r="I20" s="14" t="s">
        <v>18</v>
      </c>
      <c r="J20" s="15" t="s">
        <v>19</v>
      </c>
      <c r="K20" s="14" t="s">
        <v>18</v>
      </c>
      <c r="L20" s="15" t="s">
        <v>19</v>
      </c>
      <c r="M20" s="14" t="s">
        <v>18</v>
      </c>
      <c r="N20" s="15" t="s">
        <v>19</v>
      </c>
      <c r="O20" s="14" t="s">
        <v>18</v>
      </c>
      <c r="P20" s="15" t="s">
        <v>19</v>
      </c>
      <c r="Q20" s="30" t="s">
        <v>18</v>
      </c>
      <c r="R20" s="31" t="s">
        <v>19</v>
      </c>
      <c r="S20" s="30" t="s">
        <v>18</v>
      </c>
      <c r="T20" s="31" t="s">
        <v>19</v>
      </c>
    </row>
    <row r="21" spans="1:20">
      <c r="A21">
        <v>1</v>
      </c>
      <c r="B21" s="32">
        <v>19</v>
      </c>
      <c r="C21" s="2">
        <f t="shared" ref="C21:C60" si="2">($B21-$B$5)/$B$6</f>
        <v>2.2037037037037037</v>
      </c>
      <c r="D21" s="41">
        <f t="shared" ref="D21:G60" si="3">($B21-$B$5)*D$6/$B$6+D$5</f>
        <v>72.037037037037038</v>
      </c>
      <c r="E21" s="43">
        <f t="shared" si="0"/>
        <v>9.9074074074074083</v>
      </c>
      <c r="F21" s="43">
        <f t="shared" si="0"/>
        <v>9.4074074074074083</v>
      </c>
      <c r="G21" s="41">
        <f t="shared" si="0"/>
        <v>133.05555555555554</v>
      </c>
      <c r="H21" s="9">
        <f t="shared" si="1"/>
        <v>1.9833333333333334</v>
      </c>
      <c r="I21" s="16">
        <f t="shared" ref="I21:I60" si="4">H21-$B$9*$C$8</f>
        <v>1.363526911940331</v>
      </c>
      <c r="J21" s="17">
        <f t="shared" ref="J21:J60" si="5">H21+$B$9*$C$8</f>
        <v>2.6031397547263357</v>
      </c>
      <c r="K21" s="20">
        <f t="shared" ref="K21:K60" si="6">I21*$B$6+$B$5</f>
        <v>14.463045324477788</v>
      </c>
      <c r="L21" s="21">
        <f t="shared" ref="L21:L60" si="7">J21*$B$6+$B$5</f>
        <v>21.156954675522215</v>
      </c>
      <c r="M21" s="44">
        <f t="shared" ref="M21:M60" si="8">I21*$D$6+$D$5</f>
        <v>63.635269119403311</v>
      </c>
      <c r="N21" s="45">
        <f t="shared" ref="N21:N60" si="9">J21*$D$6+$D$5</f>
        <v>76.031397547263353</v>
      </c>
      <c r="O21" s="46">
        <f t="shared" ref="O21:O60" si="10">I21*$G$6+$G$5</f>
        <v>120.45290367910496</v>
      </c>
      <c r="P21" s="47">
        <f t="shared" ref="P21:P60" si="11">J21*$G$6+$G$5</f>
        <v>139.04709632089504</v>
      </c>
      <c r="Q21" s="24">
        <f t="shared" ref="Q21:Q60" si="12">I21*$E$6+$E$5</f>
        <v>8.227053823880663</v>
      </c>
      <c r="R21" s="25">
        <f t="shared" ref="R21:R60" si="13">J21*$E$6+$E$5</f>
        <v>10.706279509452671</v>
      </c>
      <c r="S21" s="24">
        <f t="shared" ref="S21:S60" si="14">I21*$F$6+$F$5</f>
        <v>7.7270538238806621</v>
      </c>
      <c r="T21" s="25">
        <f t="shared" ref="T21:T60" si="15">J21*$F$6+$F$5</f>
        <v>10.206279509452671</v>
      </c>
    </row>
    <row r="22" spans="1:20">
      <c r="A22">
        <v>2</v>
      </c>
      <c r="B22" s="5">
        <v>33</v>
      </c>
      <c r="C22" s="2">
        <f t="shared" si="2"/>
        <v>4.7962962962962958</v>
      </c>
      <c r="D22" s="41">
        <f t="shared" si="3"/>
        <v>97.962962962962962</v>
      </c>
      <c r="E22" s="43">
        <f t="shared" si="0"/>
        <v>15.092592592592592</v>
      </c>
      <c r="F22" s="43">
        <f t="shared" si="0"/>
        <v>14.592592592592592</v>
      </c>
      <c r="G22" s="41">
        <f t="shared" si="0"/>
        <v>171.94444444444446</v>
      </c>
      <c r="H22" s="9">
        <f t="shared" si="1"/>
        <v>4.3166666666666664</v>
      </c>
      <c r="I22" s="16">
        <f t="shared" si="4"/>
        <v>3.6968602452736641</v>
      </c>
      <c r="J22" s="17">
        <f t="shared" si="5"/>
        <v>4.9364730880596683</v>
      </c>
      <c r="K22" s="20">
        <f t="shared" si="6"/>
        <v>27.063045324477784</v>
      </c>
      <c r="L22" s="21">
        <f t="shared" si="7"/>
        <v>33.756954675522209</v>
      </c>
      <c r="M22" s="44">
        <f t="shared" si="8"/>
        <v>86.968602452736633</v>
      </c>
      <c r="N22" s="45">
        <f t="shared" si="9"/>
        <v>99.364730880596682</v>
      </c>
      <c r="O22" s="46">
        <f t="shared" si="10"/>
        <v>155.45290367910496</v>
      </c>
      <c r="P22" s="47">
        <f t="shared" si="11"/>
        <v>174.04709632089504</v>
      </c>
      <c r="Q22" s="24">
        <f t="shared" si="12"/>
        <v>12.893720490547327</v>
      </c>
      <c r="R22" s="25">
        <f t="shared" si="13"/>
        <v>15.372946176119337</v>
      </c>
      <c r="S22" s="24">
        <f t="shared" si="14"/>
        <v>12.393720490547327</v>
      </c>
      <c r="T22" s="25">
        <f t="shared" si="15"/>
        <v>14.872946176119337</v>
      </c>
    </row>
    <row r="23" spans="1:20">
      <c r="A23">
        <v>3</v>
      </c>
      <c r="B23" s="5">
        <v>42</v>
      </c>
      <c r="C23" s="2">
        <f t="shared" si="2"/>
        <v>6.4629629629629619</v>
      </c>
      <c r="D23" s="41">
        <f t="shared" si="3"/>
        <v>114.62962962962962</v>
      </c>
      <c r="E23" s="43">
        <f t="shared" si="0"/>
        <v>18.425925925925924</v>
      </c>
      <c r="F23" s="43">
        <f t="shared" si="0"/>
        <v>17.925925925925924</v>
      </c>
      <c r="G23" s="41">
        <f t="shared" si="0"/>
        <v>196.94444444444446</v>
      </c>
      <c r="H23" s="9">
        <f t="shared" si="1"/>
        <v>5.8166666666666655</v>
      </c>
      <c r="I23" s="16">
        <f t="shared" si="4"/>
        <v>5.1968602452736636</v>
      </c>
      <c r="J23" s="17">
        <f t="shared" si="5"/>
        <v>6.4364730880596674</v>
      </c>
      <c r="K23" s="20">
        <f t="shared" si="6"/>
        <v>35.163045324477785</v>
      </c>
      <c r="L23" s="21">
        <f t="shared" si="7"/>
        <v>41.856954675522211</v>
      </c>
      <c r="M23" s="44">
        <f t="shared" si="8"/>
        <v>101.96860245273663</v>
      </c>
      <c r="N23" s="45">
        <f t="shared" si="9"/>
        <v>114.36473088059668</v>
      </c>
      <c r="O23" s="46">
        <f t="shared" si="10"/>
        <v>177.95290367910496</v>
      </c>
      <c r="P23" s="47">
        <f t="shared" si="11"/>
        <v>196.54709632089501</v>
      </c>
      <c r="Q23" s="24">
        <f t="shared" si="12"/>
        <v>15.893720490547327</v>
      </c>
      <c r="R23" s="25">
        <f t="shared" si="13"/>
        <v>18.372946176119335</v>
      </c>
      <c r="S23" s="24">
        <f t="shared" si="14"/>
        <v>15.393720490547327</v>
      </c>
      <c r="T23" s="25">
        <f t="shared" si="15"/>
        <v>17.872946176119335</v>
      </c>
    </row>
    <row r="24" spans="1:20">
      <c r="A24">
        <v>4</v>
      </c>
      <c r="B24" s="5">
        <v>12</v>
      </c>
      <c r="C24" s="2">
        <f t="shared" si="2"/>
        <v>0.90740740740740744</v>
      </c>
      <c r="D24" s="41">
        <f t="shared" si="3"/>
        <v>59.074074074074076</v>
      </c>
      <c r="E24" s="43">
        <f t="shared" si="0"/>
        <v>7.3148148148148149</v>
      </c>
      <c r="F24" s="43">
        <f t="shared" si="0"/>
        <v>6.8148148148148149</v>
      </c>
      <c r="G24" s="41">
        <f t="shared" si="0"/>
        <v>113.61111111111111</v>
      </c>
      <c r="H24" s="9">
        <f t="shared" si="1"/>
        <v>0.81666666666666676</v>
      </c>
      <c r="I24" s="16">
        <f t="shared" si="4"/>
        <v>0.19686024527366452</v>
      </c>
      <c r="J24" s="17">
        <f t="shared" si="5"/>
        <v>1.436473088059669</v>
      </c>
      <c r="K24" s="20">
        <f t="shared" si="6"/>
        <v>8.163045324477789</v>
      </c>
      <c r="L24" s="21">
        <f t="shared" si="7"/>
        <v>14.856954675522212</v>
      </c>
      <c r="M24" s="44">
        <f t="shared" si="8"/>
        <v>51.968602452736647</v>
      </c>
      <c r="N24" s="45">
        <f t="shared" si="9"/>
        <v>64.364730880596696</v>
      </c>
      <c r="O24" s="46">
        <f t="shared" si="10"/>
        <v>102.95290367910496</v>
      </c>
      <c r="P24" s="47">
        <f t="shared" si="11"/>
        <v>121.54709632089504</v>
      </c>
      <c r="Q24" s="24">
        <f t="shared" si="12"/>
        <v>5.893720490547329</v>
      </c>
      <c r="R24" s="25">
        <f t="shared" si="13"/>
        <v>8.3729461761193384</v>
      </c>
      <c r="S24" s="24">
        <f t="shared" si="14"/>
        <v>5.393720490547329</v>
      </c>
      <c r="T24" s="25">
        <f t="shared" si="15"/>
        <v>7.8729461761193384</v>
      </c>
    </row>
    <row r="25" spans="1:20">
      <c r="A25">
        <v>5</v>
      </c>
      <c r="B25" s="5">
        <v>25</v>
      </c>
      <c r="C25" s="2">
        <f t="shared" si="2"/>
        <v>3.3148148148148144</v>
      </c>
      <c r="D25" s="41">
        <f t="shared" si="3"/>
        <v>83.148148148148152</v>
      </c>
      <c r="E25" s="43">
        <f t="shared" si="0"/>
        <v>12.12962962962963</v>
      </c>
      <c r="F25" s="43">
        <f t="shared" si="0"/>
        <v>11.62962962962963</v>
      </c>
      <c r="G25" s="41">
        <f t="shared" si="0"/>
        <v>149.72222222222223</v>
      </c>
      <c r="H25" s="9">
        <f t="shared" si="1"/>
        <v>2.9833333333333329</v>
      </c>
      <c r="I25" s="16">
        <f t="shared" si="4"/>
        <v>2.3635269119403306</v>
      </c>
      <c r="J25" s="17">
        <f t="shared" si="5"/>
        <v>3.6031397547263353</v>
      </c>
      <c r="K25" s="20">
        <f t="shared" si="6"/>
        <v>19.863045324477788</v>
      </c>
      <c r="L25" s="21">
        <f t="shared" si="7"/>
        <v>26.556954675522213</v>
      </c>
      <c r="M25" s="44">
        <f t="shared" si="8"/>
        <v>73.635269119403304</v>
      </c>
      <c r="N25" s="45">
        <f t="shared" si="9"/>
        <v>86.031397547263353</v>
      </c>
      <c r="O25" s="46">
        <f t="shared" si="10"/>
        <v>135.45290367910496</v>
      </c>
      <c r="P25" s="47">
        <f t="shared" si="11"/>
        <v>154.04709632089504</v>
      </c>
      <c r="Q25" s="24">
        <f t="shared" si="12"/>
        <v>10.227053823880661</v>
      </c>
      <c r="R25" s="25">
        <f t="shared" si="13"/>
        <v>12.706279509452671</v>
      </c>
      <c r="S25" s="24">
        <f t="shared" si="14"/>
        <v>9.7270538238806612</v>
      </c>
      <c r="T25" s="25">
        <f t="shared" si="15"/>
        <v>12.206279509452671</v>
      </c>
    </row>
    <row r="26" spans="1:20">
      <c r="A26">
        <v>6</v>
      </c>
      <c r="B26" s="5">
        <v>37</v>
      </c>
      <c r="C26" s="2">
        <f t="shared" si="2"/>
        <v>5.5370370370370363</v>
      </c>
      <c r="D26" s="41">
        <f t="shared" si="3"/>
        <v>105.37037037037037</v>
      </c>
      <c r="E26" s="43">
        <f t="shared" si="0"/>
        <v>16.574074074074073</v>
      </c>
      <c r="F26" s="43">
        <f t="shared" si="0"/>
        <v>16.074074074074073</v>
      </c>
      <c r="G26" s="41">
        <f t="shared" si="0"/>
        <v>183.05555555555554</v>
      </c>
      <c r="H26" s="9">
        <f t="shared" si="1"/>
        <v>4.9833333333333325</v>
      </c>
      <c r="I26" s="16">
        <f t="shared" si="4"/>
        <v>4.3635269119403306</v>
      </c>
      <c r="J26" s="17">
        <f t="shared" si="5"/>
        <v>5.6031397547263344</v>
      </c>
      <c r="K26" s="20">
        <f t="shared" si="6"/>
        <v>30.663045324477785</v>
      </c>
      <c r="L26" s="21">
        <f t="shared" si="7"/>
        <v>37.356954675522211</v>
      </c>
      <c r="M26" s="44">
        <f t="shared" si="8"/>
        <v>93.635269119403304</v>
      </c>
      <c r="N26" s="45">
        <f t="shared" si="9"/>
        <v>106.03139754726334</v>
      </c>
      <c r="O26" s="46">
        <f t="shared" si="10"/>
        <v>165.45290367910496</v>
      </c>
      <c r="P26" s="47">
        <f t="shared" si="11"/>
        <v>184.04709632089504</v>
      </c>
      <c r="Q26" s="24">
        <f t="shared" si="12"/>
        <v>14.227053823880661</v>
      </c>
      <c r="R26" s="25">
        <f t="shared" si="13"/>
        <v>16.706279509452671</v>
      </c>
      <c r="S26" s="24">
        <f t="shared" si="14"/>
        <v>13.727053823880661</v>
      </c>
      <c r="T26" s="25">
        <f t="shared" si="15"/>
        <v>16.206279509452671</v>
      </c>
    </row>
    <row r="27" spans="1:20">
      <c r="A27">
        <v>7</v>
      </c>
      <c r="B27" s="5">
        <v>110</v>
      </c>
      <c r="C27" s="2">
        <f t="shared" si="2"/>
        <v>19.055555555555554</v>
      </c>
      <c r="D27" s="41">
        <f t="shared" si="3"/>
        <v>240.55555555555554</v>
      </c>
      <c r="E27" s="43">
        <f t="shared" si="0"/>
        <v>43.611111111111107</v>
      </c>
      <c r="F27" s="43">
        <f t="shared" si="0"/>
        <v>43.111111111111107</v>
      </c>
      <c r="G27" s="41">
        <f t="shared" si="0"/>
        <v>385.83333333333331</v>
      </c>
      <c r="H27" s="9">
        <f t="shared" si="1"/>
        <v>17.149999999999999</v>
      </c>
      <c r="I27" s="16">
        <f t="shared" si="4"/>
        <v>16.530193578606998</v>
      </c>
      <c r="J27" s="17">
        <f t="shared" si="5"/>
        <v>17.769806421393</v>
      </c>
      <c r="K27" s="20">
        <f t="shared" si="6"/>
        <v>96.363045324477781</v>
      </c>
      <c r="L27" s="21">
        <f t="shared" si="7"/>
        <v>103.05695467552219</v>
      </c>
      <c r="M27" s="44">
        <f t="shared" si="8"/>
        <v>215.30193578606998</v>
      </c>
      <c r="N27" s="45">
        <f t="shared" si="9"/>
        <v>227.69806421393</v>
      </c>
      <c r="O27" s="46">
        <f t="shared" si="10"/>
        <v>347.95290367910496</v>
      </c>
      <c r="P27" s="47">
        <f t="shared" si="11"/>
        <v>366.54709632089498</v>
      </c>
      <c r="Q27" s="24">
        <f t="shared" si="12"/>
        <v>38.560387157213995</v>
      </c>
      <c r="R27" s="25">
        <f t="shared" si="13"/>
        <v>41.039612842785999</v>
      </c>
      <c r="S27" s="24">
        <f t="shared" si="14"/>
        <v>38.060387157213995</v>
      </c>
      <c r="T27" s="25">
        <f t="shared" si="15"/>
        <v>40.539612842785999</v>
      </c>
    </row>
    <row r="28" spans="1:20">
      <c r="A28">
        <v>8</v>
      </c>
      <c r="B28" s="5">
        <v>33</v>
      </c>
      <c r="C28" s="2">
        <f t="shared" si="2"/>
        <v>4.7962962962962958</v>
      </c>
      <c r="D28" s="41">
        <f t="shared" si="3"/>
        <v>97.962962962962962</v>
      </c>
      <c r="E28" s="43">
        <f t="shared" si="0"/>
        <v>15.092592592592592</v>
      </c>
      <c r="F28" s="43">
        <f t="shared" si="0"/>
        <v>14.592592592592592</v>
      </c>
      <c r="G28" s="41">
        <f t="shared" si="0"/>
        <v>171.94444444444446</v>
      </c>
      <c r="H28" s="9">
        <f t="shared" si="1"/>
        <v>4.3166666666666664</v>
      </c>
      <c r="I28" s="16">
        <f t="shared" si="4"/>
        <v>3.6968602452736641</v>
      </c>
      <c r="J28" s="17">
        <f t="shared" si="5"/>
        <v>4.9364730880596683</v>
      </c>
      <c r="K28" s="20">
        <f t="shared" si="6"/>
        <v>27.063045324477784</v>
      </c>
      <c r="L28" s="21">
        <f t="shared" si="7"/>
        <v>33.756954675522209</v>
      </c>
      <c r="M28" s="44">
        <f t="shared" si="8"/>
        <v>86.968602452736633</v>
      </c>
      <c r="N28" s="45">
        <f t="shared" si="9"/>
        <v>99.364730880596682</v>
      </c>
      <c r="O28" s="46">
        <f t="shared" si="10"/>
        <v>155.45290367910496</v>
      </c>
      <c r="P28" s="47">
        <f t="shared" si="11"/>
        <v>174.04709632089504</v>
      </c>
      <c r="Q28" s="24">
        <f t="shared" si="12"/>
        <v>12.893720490547327</v>
      </c>
      <c r="R28" s="25">
        <f t="shared" si="13"/>
        <v>15.372946176119337</v>
      </c>
      <c r="S28" s="24">
        <f t="shared" si="14"/>
        <v>12.393720490547327</v>
      </c>
      <c r="T28" s="25">
        <f t="shared" si="15"/>
        <v>14.872946176119337</v>
      </c>
    </row>
    <row r="29" spans="1:20">
      <c r="A29">
        <v>9</v>
      </c>
      <c r="B29" s="5">
        <v>22</v>
      </c>
      <c r="C29" s="2">
        <f t="shared" si="2"/>
        <v>2.7592592592592591</v>
      </c>
      <c r="D29" s="41">
        <f t="shared" si="3"/>
        <v>77.592592592592595</v>
      </c>
      <c r="E29" s="43">
        <f t="shared" si="0"/>
        <v>11.018518518518519</v>
      </c>
      <c r="F29" s="43">
        <f t="shared" si="0"/>
        <v>10.518518518518519</v>
      </c>
      <c r="G29" s="41">
        <f t="shared" si="0"/>
        <v>141.38888888888889</v>
      </c>
      <c r="H29" s="9">
        <f t="shared" si="1"/>
        <v>2.4833333333333334</v>
      </c>
      <c r="I29" s="16">
        <f t="shared" si="4"/>
        <v>1.863526911940331</v>
      </c>
      <c r="J29" s="17">
        <f t="shared" si="5"/>
        <v>3.1031397547263357</v>
      </c>
      <c r="K29" s="20">
        <f t="shared" si="6"/>
        <v>17.163045324477785</v>
      </c>
      <c r="L29" s="21">
        <f t="shared" si="7"/>
        <v>23.856954675522211</v>
      </c>
      <c r="M29" s="44">
        <f t="shared" si="8"/>
        <v>68.635269119403318</v>
      </c>
      <c r="N29" s="45">
        <f t="shared" si="9"/>
        <v>81.031397547263353</v>
      </c>
      <c r="O29" s="46">
        <f t="shared" si="10"/>
        <v>127.95290367910496</v>
      </c>
      <c r="P29" s="47">
        <f t="shared" si="11"/>
        <v>146.54709632089504</v>
      </c>
      <c r="Q29" s="24">
        <f t="shared" si="12"/>
        <v>9.227053823880663</v>
      </c>
      <c r="R29" s="25">
        <f t="shared" si="13"/>
        <v>11.706279509452671</v>
      </c>
      <c r="S29" s="24">
        <f t="shared" si="14"/>
        <v>8.727053823880663</v>
      </c>
      <c r="T29" s="25">
        <f t="shared" si="15"/>
        <v>11.206279509452671</v>
      </c>
    </row>
    <row r="30" spans="1:20">
      <c r="A30">
        <v>10</v>
      </c>
      <c r="B30" s="5">
        <v>40</v>
      </c>
      <c r="C30" s="2">
        <f t="shared" si="2"/>
        <v>6.0925925925925917</v>
      </c>
      <c r="D30" s="41">
        <f t="shared" si="3"/>
        <v>110.92592592592592</v>
      </c>
      <c r="E30" s="43">
        <f t="shared" si="0"/>
        <v>17.685185185185183</v>
      </c>
      <c r="F30" s="43">
        <f t="shared" si="0"/>
        <v>17.185185185185183</v>
      </c>
      <c r="G30" s="41">
        <f t="shared" si="0"/>
        <v>191.38888888888889</v>
      </c>
      <c r="H30" s="9">
        <f t="shared" si="1"/>
        <v>5.4833333333333325</v>
      </c>
      <c r="I30" s="16">
        <f t="shared" si="4"/>
        <v>4.8635269119403306</v>
      </c>
      <c r="J30" s="17">
        <f t="shared" si="5"/>
        <v>6.1031397547263344</v>
      </c>
      <c r="K30" s="20">
        <f t="shared" si="6"/>
        <v>33.363045324477788</v>
      </c>
      <c r="L30" s="21">
        <f t="shared" si="7"/>
        <v>40.056954675522206</v>
      </c>
      <c r="M30" s="44">
        <f t="shared" si="8"/>
        <v>98.635269119403304</v>
      </c>
      <c r="N30" s="45">
        <f t="shared" si="9"/>
        <v>111.03139754726334</v>
      </c>
      <c r="O30" s="46">
        <f t="shared" si="10"/>
        <v>172.95290367910496</v>
      </c>
      <c r="P30" s="47">
        <f t="shared" si="11"/>
        <v>191.54709632089504</v>
      </c>
      <c r="Q30" s="24">
        <f t="shared" si="12"/>
        <v>15.227053823880661</v>
      </c>
      <c r="R30" s="25">
        <f t="shared" si="13"/>
        <v>17.706279509452671</v>
      </c>
      <c r="S30" s="24">
        <f t="shared" si="14"/>
        <v>14.727053823880661</v>
      </c>
      <c r="T30" s="25">
        <f t="shared" si="15"/>
        <v>17.206279509452671</v>
      </c>
    </row>
    <row r="31" spans="1:20">
      <c r="A31">
        <v>11</v>
      </c>
      <c r="B31" s="5">
        <v>10</v>
      </c>
      <c r="C31" s="2">
        <f t="shared" si="2"/>
        <v>0.53703703703703709</v>
      </c>
      <c r="D31" s="41">
        <f t="shared" si="3"/>
        <v>55.370370370370367</v>
      </c>
      <c r="E31" s="43">
        <f t="shared" si="0"/>
        <v>6.5740740740740744</v>
      </c>
      <c r="F31" s="43">
        <f t="shared" si="0"/>
        <v>6.0740740740740744</v>
      </c>
      <c r="G31" s="41">
        <f t="shared" si="0"/>
        <v>108.05555555555556</v>
      </c>
      <c r="H31" s="9">
        <f t="shared" si="1"/>
        <v>0.48333333333333339</v>
      </c>
      <c r="I31" s="16">
        <f t="shared" si="4"/>
        <v>-0.13647308805966885</v>
      </c>
      <c r="J31" s="17">
        <f t="shared" si="5"/>
        <v>1.1031397547263357</v>
      </c>
      <c r="K31" s="20">
        <f t="shared" si="6"/>
        <v>6.3630453244777883</v>
      </c>
      <c r="L31" s="21">
        <f t="shared" si="7"/>
        <v>13.056954675522213</v>
      </c>
      <c r="M31" s="44">
        <f t="shared" si="8"/>
        <v>48.635269119403311</v>
      </c>
      <c r="N31" s="45">
        <f t="shared" si="9"/>
        <v>61.031397547263353</v>
      </c>
      <c r="O31" s="46">
        <f t="shared" si="10"/>
        <v>97.952903679104963</v>
      </c>
      <c r="P31" s="47">
        <f t="shared" si="11"/>
        <v>116.54709632089504</v>
      </c>
      <c r="Q31" s="24">
        <f t="shared" si="12"/>
        <v>5.2270538238806621</v>
      </c>
      <c r="R31" s="25">
        <f t="shared" si="13"/>
        <v>7.7062795094526715</v>
      </c>
      <c r="S31" s="24">
        <f t="shared" si="14"/>
        <v>4.7270538238806621</v>
      </c>
      <c r="T31" s="25">
        <f t="shared" si="15"/>
        <v>7.2062795094526715</v>
      </c>
    </row>
    <row r="32" spans="1:20">
      <c r="A32">
        <v>12</v>
      </c>
      <c r="B32" s="5">
        <v>11</v>
      </c>
      <c r="C32" s="2">
        <f t="shared" si="2"/>
        <v>0.72222222222222221</v>
      </c>
      <c r="D32" s="41">
        <f t="shared" si="3"/>
        <v>57.222222222222221</v>
      </c>
      <c r="E32" s="43">
        <f t="shared" si="0"/>
        <v>6.9444444444444446</v>
      </c>
      <c r="F32" s="43">
        <f t="shared" si="0"/>
        <v>6.4444444444444446</v>
      </c>
      <c r="G32" s="41">
        <f t="shared" si="0"/>
        <v>110.83333333333333</v>
      </c>
      <c r="H32" s="9">
        <f t="shared" si="1"/>
        <v>0.65</v>
      </c>
      <c r="I32" s="16">
        <f t="shared" si="4"/>
        <v>3.0193578606997784E-2</v>
      </c>
      <c r="J32" s="17">
        <f t="shared" si="5"/>
        <v>1.2698064213930023</v>
      </c>
      <c r="K32" s="20">
        <f t="shared" si="6"/>
        <v>7.2630453244777877</v>
      </c>
      <c r="L32" s="21">
        <f t="shared" si="7"/>
        <v>13.956954675522212</v>
      </c>
      <c r="M32" s="44">
        <f t="shared" si="8"/>
        <v>50.301935786069976</v>
      </c>
      <c r="N32" s="45">
        <f t="shared" si="9"/>
        <v>62.698064213930024</v>
      </c>
      <c r="O32" s="46">
        <f t="shared" si="10"/>
        <v>100.45290367910496</v>
      </c>
      <c r="P32" s="47">
        <f t="shared" si="11"/>
        <v>119.04709632089504</v>
      </c>
      <c r="Q32" s="24">
        <f t="shared" si="12"/>
        <v>5.5603871572139951</v>
      </c>
      <c r="R32" s="25">
        <f t="shared" si="13"/>
        <v>8.0396128427860045</v>
      </c>
      <c r="S32" s="24">
        <f t="shared" si="14"/>
        <v>5.0603871572139951</v>
      </c>
      <c r="T32" s="25">
        <f t="shared" si="15"/>
        <v>7.5396128427860045</v>
      </c>
    </row>
    <row r="33" spans="1:20">
      <c r="A33">
        <v>13</v>
      </c>
      <c r="B33" s="5">
        <v>12</v>
      </c>
      <c r="C33" s="2">
        <f t="shared" si="2"/>
        <v>0.90740740740740744</v>
      </c>
      <c r="D33" s="41">
        <f t="shared" si="3"/>
        <v>59.074074074074076</v>
      </c>
      <c r="E33" s="43">
        <f t="shared" si="0"/>
        <v>7.3148148148148149</v>
      </c>
      <c r="F33" s="43">
        <f t="shared" si="0"/>
        <v>6.8148148148148149</v>
      </c>
      <c r="G33" s="41">
        <f t="shared" si="0"/>
        <v>113.61111111111111</v>
      </c>
      <c r="H33" s="9">
        <f t="shared" si="1"/>
        <v>0.81666666666666676</v>
      </c>
      <c r="I33" s="16">
        <f t="shared" si="4"/>
        <v>0.19686024527366452</v>
      </c>
      <c r="J33" s="17">
        <f t="shared" si="5"/>
        <v>1.436473088059669</v>
      </c>
      <c r="K33" s="20">
        <f t="shared" si="6"/>
        <v>8.163045324477789</v>
      </c>
      <c r="L33" s="21">
        <f t="shared" si="7"/>
        <v>14.856954675522212</v>
      </c>
      <c r="M33" s="44">
        <f t="shared" si="8"/>
        <v>51.968602452736647</v>
      </c>
      <c r="N33" s="45">
        <f t="shared" si="9"/>
        <v>64.364730880596696</v>
      </c>
      <c r="O33" s="46">
        <f t="shared" si="10"/>
        <v>102.95290367910496</v>
      </c>
      <c r="P33" s="47">
        <f t="shared" si="11"/>
        <v>121.54709632089504</v>
      </c>
      <c r="Q33" s="24">
        <f t="shared" si="12"/>
        <v>5.893720490547329</v>
      </c>
      <c r="R33" s="25">
        <f t="shared" si="13"/>
        <v>8.3729461761193384</v>
      </c>
      <c r="S33" s="24">
        <f t="shared" si="14"/>
        <v>5.393720490547329</v>
      </c>
      <c r="T33" s="25">
        <f t="shared" si="15"/>
        <v>7.8729461761193384</v>
      </c>
    </row>
    <row r="34" spans="1:20">
      <c r="A34">
        <v>14</v>
      </c>
      <c r="B34" s="5">
        <v>13</v>
      </c>
      <c r="C34" s="2">
        <f t="shared" si="2"/>
        <v>1.0925925925925926</v>
      </c>
      <c r="D34" s="41">
        <f t="shared" si="3"/>
        <v>60.925925925925924</v>
      </c>
      <c r="E34" s="43">
        <f t="shared" si="0"/>
        <v>7.6851851851851851</v>
      </c>
      <c r="F34" s="43">
        <f t="shared" si="0"/>
        <v>7.1851851851851851</v>
      </c>
      <c r="G34" s="41">
        <f t="shared" si="0"/>
        <v>116.38888888888889</v>
      </c>
      <c r="H34" s="9">
        <f t="shared" si="1"/>
        <v>0.98333333333333328</v>
      </c>
      <c r="I34" s="16">
        <f t="shared" si="4"/>
        <v>0.36352691194033104</v>
      </c>
      <c r="J34" s="17">
        <f t="shared" si="5"/>
        <v>1.6031397547263355</v>
      </c>
      <c r="K34" s="20">
        <f t="shared" si="6"/>
        <v>9.0630453244777875</v>
      </c>
      <c r="L34" s="21">
        <f t="shared" si="7"/>
        <v>15.756954675522213</v>
      </c>
      <c r="M34" s="44">
        <f t="shared" si="8"/>
        <v>53.635269119403311</v>
      </c>
      <c r="N34" s="45">
        <f t="shared" si="9"/>
        <v>66.031397547263353</v>
      </c>
      <c r="O34" s="46">
        <f t="shared" si="10"/>
        <v>105.45290367910496</v>
      </c>
      <c r="P34" s="47">
        <f t="shared" si="11"/>
        <v>124.04709632089504</v>
      </c>
      <c r="Q34" s="24">
        <f t="shared" si="12"/>
        <v>6.2270538238806621</v>
      </c>
      <c r="R34" s="25">
        <f t="shared" si="13"/>
        <v>8.7062795094526706</v>
      </c>
      <c r="S34" s="24">
        <f t="shared" si="14"/>
        <v>5.7270538238806621</v>
      </c>
      <c r="T34" s="25">
        <f t="shared" si="15"/>
        <v>8.2062795094526706</v>
      </c>
    </row>
    <row r="35" spans="1:20">
      <c r="A35">
        <v>15</v>
      </c>
      <c r="B35" s="5">
        <v>14</v>
      </c>
      <c r="C35" s="2">
        <f t="shared" si="2"/>
        <v>1.2777777777777777</v>
      </c>
      <c r="D35" s="41">
        <f t="shared" si="3"/>
        <v>62.777777777777779</v>
      </c>
      <c r="E35" s="43">
        <f t="shared" si="3"/>
        <v>8.0555555555555554</v>
      </c>
      <c r="F35" s="43">
        <f t="shared" si="3"/>
        <v>7.5555555555555554</v>
      </c>
      <c r="G35" s="41">
        <f t="shared" si="3"/>
        <v>119.16666666666666</v>
      </c>
      <c r="H35" s="9">
        <f t="shared" si="1"/>
        <v>1.1499999999999999</v>
      </c>
      <c r="I35" s="16">
        <f t="shared" si="4"/>
        <v>0.53019357860699767</v>
      </c>
      <c r="J35" s="17">
        <f t="shared" si="5"/>
        <v>1.7698064213930023</v>
      </c>
      <c r="K35" s="20">
        <f t="shared" si="6"/>
        <v>9.9630453244777879</v>
      </c>
      <c r="L35" s="21">
        <f t="shared" si="7"/>
        <v>16.656954675522215</v>
      </c>
      <c r="M35" s="44">
        <f t="shared" si="8"/>
        <v>55.301935786069976</v>
      </c>
      <c r="N35" s="45">
        <f t="shared" si="9"/>
        <v>67.698064213930024</v>
      </c>
      <c r="O35" s="46">
        <f t="shared" si="10"/>
        <v>107.95290367910496</v>
      </c>
      <c r="P35" s="47">
        <f t="shared" si="11"/>
        <v>126.54709632089504</v>
      </c>
      <c r="Q35" s="24">
        <f t="shared" si="12"/>
        <v>6.5603871572139951</v>
      </c>
      <c r="R35" s="25">
        <f t="shared" si="13"/>
        <v>9.0396128427860045</v>
      </c>
      <c r="S35" s="24">
        <f t="shared" si="14"/>
        <v>6.0603871572139951</v>
      </c>
      <c r="T35" s="25">
        <f t="shared" si="15"/>
        <v>8.5396128427860045</v>
      </c>
    </row>
    <row r="36" spans="1:20">
      <c r="A36">
        <v>16</v>
      </c>
      <c r="B36" s="5">
        <v>15</v>
      </c>
      <c r="C36" s="2">
        <f t="shared" si="2"/>
        <v>1.462962962962963</v>
      </c>
      <c r="D36" s="41">
        <f t="shared" si="3"/>
        <v>64.629629629629633</v>
      </c>
      <c r="E36" s="43">
        <f t="shared" si="3"/>
        <v>8.4259259259259256</v>
      </c>
      <c r="F36" s="43">
        <f t="shared" si="3"/>
        <v>7.9259259259259256</v>
      </c>
      <c r="G36" s="41">
        <f t="shared" si="3"/>
        <v>121.94444444444444</v>
      </c>
      <c r="H36" s="9">
        <f t="shared" si="1"/>
        <v>1.3166666666666667</v>
      </c>
      <c r="I36" s="16">
        <f t="shared" si="4"/>
        <v>0.69686024527366441</v>
      </c>
      <c r="J36" s="17">
        <f t="shared" si="5"/>
        <v>1.9364730880596688</v>
      </c>
      <c r="K36" s="20">
        <f t="shared" si="6"/>
        <v>10.863045324477788</v>
      </c>
      <c r="L36" s="21">
        <f t="shared" si="7"/>
        <v>17.556954675522213</v>
      </c>
      <c r="M36" s="44">
        <f t="shared" si="8"/>
        <v>56.968602452736647</v>
      </c>
      <c r="N36" s="45">
        <f t="shared" si="9"/>
        <v>69.364730880596682</v>
      </c>
      <c r="O36" s="46">
        <f t="shared" si="10"/>
        <v>110.45290367910496</v>
      </c>
      <c r="P36" s="47">
        <f t="shared" si="11"/>
        <v>129.04709632089504</v>
      </c>
      <c r="Q36" s="24">
        <f t="shared" si="12"/>
        <v>6.893720490547329</v>
      </c>
      <c r="R36" s="25">
        <f t="shared" si="13"/>
        <v>9.3729461761193384</v>
      </c>
      <c r="S36" s="24">
        <f t="shared" si="14"/>
        <v>6.393720490547329</v>
      </c>
      <c r="T36" s="25">
        <f t="shared" si="15"/>
        <v>8.8729461761193384</v>
      </c>
    </row>
    <row r="37" spans="1:20">
      <c r="A37">
        <v>17</v>
      </c>
      <c r="B37" s="5">
        <v>16</v>
      </c>
      <c r="C37" s="2">
        <f t="shared" si="2"/>
        <v>1.6481481481481481</v>
      </c>
      <c r="D37" s="41">
        <f t="shared" si="3"/>
        <v>66.481481481481481</v>
      </c>
      <c r="E37" s="43">
        <f t="shared" si="3"/>
        <v>8.7962962962962958</v>
      </c>
      <c r="F37" s="43">
        <f t="shared" si="3"/>
        <v>8.2962962962962958</v>
      </c>
      <c r="G37" s="41">
        <f t="shared" si="3"/>
        <v>124.72222222222223</v>
      </c>
      <c r="H37" s="9">
        <f t="shared" si="1"/>
        <v>1.4833333333333334</v>
      </c>
      <c r="I37" s="16">
        <f t="shared" si="4"/>
        <v>0.86352691194033115</v>
      </c>
      <c r="J37" s="17">
        <f t="shared" si="5"/>
        <v>2.1031397547263357</v>
      </c>
      <c r="K37" s="20">
        <f t="shared" si="6"/>
        <v>11.763045324477789</v>
      </c>
      <c r="L37" s="21">
        <f t="shared" si="7"/>
        <v>18.456954675522212</v>
      </c>
      <c r="M37" s="44">
        <f t="shared" si="8"/>
        <v>58.635269119403311</v>
      </c>
      <c r="N37" s="45">
        <f t="shared" si="9"/>
        <v>71.031397547263353</v>
      </c>
      <c r="O37" s="46">
        <f t="shared" si="10"/>
        <v>112.95290367910496</v>
      </c>
      <c r="P37" s="47">
        <f t="shared" si="11"/>
        <v>131.54709632089504</v>
      </c>
      <c r="Q37" s="24">
        <f t="shared" si="12"/>
        <v>7.2270538238806621</v>
      </c>
      <c r="R37" s="25">
        <f t="shared" si="13"/>
        <v>9.7062795094526706</v>
      </c>
      <c r="S37" s="24">
        <f t="shared" si="14"/>
        <v>6.7270538238806621</v>
      </c>
      <c r="T37" s="25">
        <f t="shared" si="15"/>
        <v>9.2062795094526706</v>
      </c>
    </row>
    <row r="38" spans="1:20">
      <c r="A38">
        <v>18</v>
      </c>
      <c r="B38" s="5">
        <v>17</v>
      </c>
      <c r="C38" s="2">
        <f t="shared" si="2"/>
        <v>1.8333333333333333</v>
      </c>
      <c r="D38" s="41">
        <f t="shared" si="3"/>
        <v>68.333333333333329</v>
      </c>
      <c r="E38" s="43">
        <f t="shared" si="3"/>
        <v>9.1666666666666661</v>
      </c>
      <c r="F38" s="43">
        <f t="shared" si="3"/>
        <v>8.6666666666666661</v>
      </c>
      <c r="G38" s="41">
        <f t="shared" si="3"/>
        <v>127.5</v>
      </c>
      <c r="H38" s="9">
        <f t="shared" si="1"/>
        <v>1.65</v>
      </c>
      <c r="I38" s="16">
        <f t="shared" si="4"/>
        <v>1.0301935786069976</v>
      </c>
      <c r="J38" s="17">
        <f t="shared" si="5"/>
        <v>2.2698064213930023</v>
      </c>
      <c r="K38" s="20">
        <f t="shared" si="6"/>
        <v>12.663045324477787</v>
      </c>
      <c r="L38" s="21">
        <f t="shared" si="7"/>
        <v>19.356954675522211</v>
      </c>
      <c r="M38" s="44">
        <f t="shared" si="8"/>
        <v>60.301935786069976</v>
      </c>
      <c r="N38" s="45">
        <f t="shared" si="9"/>
        <v>72.698064213930024</v>
      </c>
      <c r="O38" s="46">
        <f t="shared" si="10"/>
        <v>115.45290367910496</v>
      </c>
      <c r="P38" s="47">
        <f t="shared" si="11"/>
        <v>134.04709632089504</v>
      </c>
      <c r="Q38" s="24">
        <f t="shared" si="12"/>
        <v>7.5603871572139951</v>
      </c>
      <c r="R38" s="25">
        <f t="shared" si="13"/>
        <v>10.039612842786005</v>
      </c>
      <c r="S38" s="24">
        <f t="shared" si="14"/>
        <v>7.0603871572139951</v>
      </c>
      <c r="T38" s="25">
        <f t="shared" si="15"/>
        <v>9.5396128427860045</v>
      </c>
    </row>
    <row r="39" spans="1:20">
      <c r="A39">
        <v>19</v>
      </c>
      <c r="B39" s="5">
        <v>18</v>
      </c>
      <c r="C39" s="2">
        <f t="shared" si="2"/>
        <v>2.0185185185185186</v>
      </c>
      <c r="D39" s="41">
        <f t="shared" si="3"/>
        <v>70.18518518518519</v>
      </c>
      <c r="E39" s="43">
        <f t="shared" si="3"/>
        <v>9.5370370370370381</v>
      </c>
      <c r="F39" s="43">
        <f t="shared" si="3"/>
        <v>9.0370370370370381</v>
      </c>
      <c r="G39" s="41">
        <f t="shared" si="3"/>
        <v>130.27777777777777</v>
      </c>
      <c r="H39" s="9">
        <f t="shared" si="1"/>
        <v>1.8166666666666669</v>
      </c>
      <c r="I39" s="16">
        <f t="shared" si="4"/>
        <v>1.1968602452736645</v>
      </c>
      <c r="J39" s="17">
        <f t="shared" si="5"/>
        <v>2.4364730880596692</v>
      </c>
      <c r="K39" s="20">
        <f t="shared" si="6"/>
        <v>13.563045324477788</v>
      </c>
      <c r="L39" s="21">
        <f t="shared" si="7"/>
        <v>20.256954675522216</v>
      </c>
      <c r="M39" s="44">
        <f t="shared" si="8"/>
        <v>61.968602452736647</v>
      </c>
      <c r="N39" s="45">
        <f t="shared" si="9"/>
        <v>74.364730880596696</v>
      </c>
      <c r="O39" s="46">
        <f t="shared" si="10"/>
        <v>117.95290367910496</v>
      </c>
      <c r="P39" s="47">
        <f t="shared" si="11"/>
        <v>136.54709632089504</v>
      </c>
      <c r="Q39" s="24">
        <f t="shared" si="12"/>
        <v>7.893720490547329</v>
      </c>
      <c r="R39" s="25">
        <f t="shared" si="13"/>
        <v>10.372946176119338</v>
      </c>
      <c r="S39" s="24">
        <f t="shared" si="14"/>
        <v>7.393720490547329</v>
      </c>
      <c r="T39" s="25">
        <f t="shared" si="15"/>
        <v>9.8729461761193384</v>
      </c>
    </row>
    <row r="40" spans="1:20">
      <c r="A40">
        <v>20</v>
      </c>
      <c r="B40" s="5">
        <v>19</v>
      </c>
      <c r="C40" s="2">
        <f t="shared" si="2"/>
        <v>2.2037037037037037</v>
      </c>
      <c r="D40" s="41">
        <f t="shared" si="3"/>
        <v>72.037037037037038</v>
      </c>
      <c r="E40" s="43">
        <f t="shared" si="3"/>
        <v>9.9074074074074083</v>
      </c>
      <c r="F40" s="43">
        <f t="shared" si="3"/>
        <v>9.4074074074074083</v>
      </c>
      <c r="G40" s="41">
        <f t="shared" si="3"/>
        <v>133.05555555555554</v>
      </c>
      <c r="H40" s="9">
        <f t="shared" si="1"/>
        <v>1.9833333333333334</v>
      </c>
      <c r="I40" s="16">
        <f t="shared" si="4"/>
        <v>1.363526911940331</v>
      </c>
      <c r="J40" s="17">
        <f t="shared" si="5"/>
        <v>2.6031397547263357</v>
      </c>
      <c r="K40" s="20">
        <f t="shared" si="6"/>
        <v>14.463045324477788</v>
      </c>
      <c r="L40" s="21">
        <f t="shared" si="7"/>
        <v>21.156954675522215</v>
      </c>
      <c r="M40" s="44">
        <f t="shared" si="8"/>
        <v>63.635269119403311</v>
      </c>
      <c r="N40" s="45">
        <f t="shared" si="9"/>
        <v>76.031397547263353</v>
      </c>
      <c r="O40" s="46">
        <f t="shared" si="10"/>
        <v>120.45290367910496</v>
      </c>
      <c r="P40" s="47">
        <f t="shared" si="11"/>
        <v>139.04709632089504</v>
      </c>
      <c r="Q40" s="24">
        <f t="shared" si="12"/>
        <v>8.227053823880663</v>
      </c>
      <c r="R40" s="25">
        <f t="shared" si="13"/>
        <v>10.706279509452671</v>
      </c>
      <c r="S40" s="24">
        <f t="shared" si="14"/>
        <v>7.7270538238806621</v>
      </c>
      <c r="T40" s="25">
        <f t="shared" si="15"/>
        <v>10.206279509452671</v>
      </c>
    </row>
    <row r="41" spans="1:20">
      <c r="A41">
        <v>21</v>
      </c>
      <c r="B41" s="5">
        <v>20</v>
      </c>
      <c r="C41" s="2">
        <f t="shared" si="2"/>
        <v>2.3888888888888888</v>
      </c>
      <c r="D41" s="41">
        <f t="shared" si="3"/>
        <v>73.888888888888886</v>
      </c>
      <c r="E41" s="43">
        <f t="shared" si="3"/>
        <v>10.277777777777779</v>
      </c>
      <c r="F41" s="43">
        <f t="shared" si="3"/>
        <v>9.7777777777777786</v>
      </c>
      <c r="G41" s="41">
        <f t="shared" si="3"/>
        <v>135.83333333333331</v>
      </c>
      <c r="H41" s="9">
        <f t="shared" si="1"/>
        <v>2.15</v>
      </c>
      <c r="I41" s="16">
        <f t="shared" si="4"/>
        <v>1.5301935786069976</v>
      </c>
      <c r="J41" s="17">
        <f t="shared" si="5"/>
        <v>2.7698064213930023</v>
      </c>
      <c r="K41" s="20">
        <f t="shared" si="6"/>
        <v>15.363045324477786</v>
      </c>
      <c r="L41" s="21">
        <f t="shared" si="7"/>
        <v>22.056954675522213</v>
      </c>
      <c r="M41" s="44">
        <f t="shared" si="8"/>
        <v>65.301935786069976</v>
      </c>
      <c r="N41" s="45">
        <f t="shared" si="9"/>
        <v>77.698064213930024</v>
      </c>
      <c r="O41" s="46">
        <f t="shared" si="10"/>
        <v>122.95290367910496</v>
      </c>
      <c r="P41" s="47">
        <f t="shared" si="11"/>
        <v>141.54709632089504</v>
      </c>
      <c r="Q41" s="24">
        <f t="shared" si="12"/>
        <v>8.5603871572139951</v>
      </c>
      <c r="R41" s="25">
        <f t="shared" si="13"/>
        <v>11.039612842786005</v>
      </c>
      <c r="S41" s="24">
        <f t="shared" si="14"/>
        <v>8.0603871572139951</v>
      </c>
      <c r="T41" s="25">
        <f t="shared" si="15"/>
        <v>10.539612842786005</v>
      </c>
    </row>
    <row r="42" spans="1:20">
      <c r="A42">
        <v>22</v>
      </c>
      <c r="B42" s="5">
        <v>21</v>
      </c>
      <c r="C42" s="2">
        <f t="shared" si="2"/>
        <v>2.574074074074074</v>
      </c>
      <c r="D42" s="41">
        <f t="shared" si="3"/>
        <v>75.740740740740733</v>
      </c>
      <c r="E42" s="43">
        <f t="shared" si="3"/>
        <v>10.648148148148149</v>
      </c>
      <c r="F42" s="43">
        <f t="shared" si="3"/>
        <v>10.148148148148149</v>
      </c>
      <c r="G42" s="41">
        <f t="shared" si="3"/>
        <v>138.61111111111111</v>
      </c>
      <c r="H42" s="9">
        <f t="shared" si="1"/>
        <v>2.3166666666666664</v>
      </c>
      <c r="I42" s="16">
        <f t="shared" si="4"/>
        <v>1.6968602452736641</v>
      </c>
      <c r="J42" s="17">
        <f t="shared" si="5"/>
        <v>2.9364730880596688</v>
      </c>
      <c r="K42" s="20">
        <f t="shared" si="6"/>
        <v>16.263045324477787</v>
      </c>
      <c r="L42" s="21">
        <f t="shared" si="7"/>
        <v>22.956954675522212</v>
      </c>
      <c r="M42" s="44">
        <f t="shared" si="8"/>
        <v>66.968602452736633</v>
      </c>
      <c r="N42" s="45">
        <f t="shared" si="9"/>
        <v>79.364730880596682</v>
      </c>
      <c r="O42" s="46">
        <f t="shared" si="10"/>
        <v>125.45290367910496</v>
      </c>
      <c r="P42" s="47">
        <f t="shared" si="11"/>
        <v>144.04709632089504</v>
      </c>
      <c r="Q42" s="24">
        <f t="shared" si="12"/>
        <v>8.8937204905473273</v>
      </c>
      <c r="R42" s="25">
        <f t="shared" si="13"/>
        <v>11.372946176119338</v>
      </c>
      <c r="S42" s="24">
        <f t="shared" si="14"/>
        <v>8.3937204905473273</v>
      </c>
      <c r="T42" s="25">
        <f t="shared" si="15"/>
        <v>10.872946176119338</v>
      </c>
    </row>
    <row r="43" spans="1:20">
      <c r="A43">
        <v>23</v>
      </c>
      <c r="B43" s="5">
        <v>22</v>
      </c>
      <c r="C43" s="2">
        <f t="shared" si="2"/>
        <v>2.7592592592592591</v>
      </c>
      <c r="D43" s="41">
        <f t="shared" si="3"/>
        <v>77.592592592592595</v>
      </c>
      <c r="E43" s="43">
        <f t="shared" si="3"/>
        <v>11.018518518518519</v>
      </c>
      <c r="F43" s="43">
        <f t="shared" si="3"/>
        <v>10.518518518518519</v>
      </c>
      <c r="G43" s="41">
        <f t="shared" si="3"/>
        <v>141.38888888888889</v>
      </c>
      <c r="H43" s="9">
        <f t="shared" si="1"/>
        <v>2.4833333333333334</v>
      </c>
      <c r="I43" s="16">
        <f t="shared" si="4"/>
        <v>1.863526911940331</v>
      </c>
      <c r="J43" s="17">
        <f t="shared" si="5"/>
        <v>3.1031397547263357</v>
      </c>
      <c r="K43" s="20">
        <f t="shared" si="6"/>
        <v>17.163045324477785</v>
      </c>
      <c r="L43" s="21">
        <f t="shared" si="7"/>
        <v>23.856954675522211</v>
      </c>
      <c r="M43" s="44">
        <f t="shared" si="8"/>
        <v>68.635269119403318</v>
      </c>
      <c r="N43" s="45">
        <f t="shared" si="9"/>
        <v>81.031397547263353</v>
      </c>
      <c r="O43" s="46">
        <f t="shared" si="10"/>
        <v>127.95290367910496</v>
      </c>
      <c r="P43" s="47">
        <f t="shared" si="11"/>
        <v>146.54709632089504</v>
      </c>
      <c r="Q43" s="24">
        <f t="shared" si="12"/>
        <v>9.227053823880663</v>
      </c>
      <c r="R43" s="25">
        <f t="shared" si="13"/>
        <v>11.706279509452671</v>
      </c>
      <c r="S43" s="24">
        <f t="shared" si="14"/>
        <v>8.727053823880663</v>
      </c>
      <c r="T43" s="25">
        <f t="shared" si="15"/>
        <v>11.206279509452671</v>
      </c>
    </row>
    <row r="44" spans="1:20">
      <c r="A44">
        <v>24</v>
      </c>
      <c r="B44" s="5">
        <v>23</v>
      </c>
      <c r="C44" s="2">
        <f t="shared" si="2"/>
        <v>2.9444444444444442</v>
      </c>
      <c r="D44" s="41">
        <f t="shared" si="3"/>
        <v>79.444444444444443</v>
      </c>
      <c r="E44" s="43">
        <f t="shared" si="3"/>
        <v>11.388888888888889</v>
      </c>
      <c r="F44" s="43">
        <f t="shared" si="3"/>
        <v>10.888888888888889</v>
      </c>
      <c r="G44" s="41">
        <f t="shared" si="3"/>
        <v>144.16666666666666</v>
      </c>
      <c r="H44" s="9">
        <f t="shared" si="1"/>
        <v>2.65</v>
      </c>
      <c r="I44" s="16">
        <f t="shared" si="4"/>
        <v>2.0301935786069976</v>
      </c>
      <c r="J44" s="17">
        <f t="shared" si="5"/>
        <v>3.2698064213930023</v>
      </c>
      <c r="K44" s="20">
        <f t="shared" si="6"/>
        <v>18.063045324477788</v>
      </c>
      <c r="L44" s="21">
        <f t="shared" si="7"/>
        <v>24.756954675522216</v>
      </c>
      <c r="M44" s="44">
        <f t="shared" si="8"/>
        <v>70.301935786069976</v>
      </c>
      <c r="N44" s="45">
        <f t="shared" si="9"/>
        <v>82.698064213930024</v>
      </c>
      <c r="O44" s="46">
        <f t="shared" si="10"/>
        <v>130.45290367910496</v>
      </c>
      <c r="P44" s="47">
        <f t="shared" si="11"/>
        <v>149.04709632089504</v>
      </c>
      <c r="Q44" s="24">
        <f t="shared" si="12"/>
        <v>9.5603871572139951</v>
      </c>
      <c r="R44" s="25">
        <f t="shared" si="13"/>
        <v>12.039612842786005</v>
      </c>
      <c r="S44" s="24">
        <f t="shared" si="14"/>
        <v>9.0603871572139951</v>
      </c>
      <c r="T44" s="25">
        <f t="shared" si="15"/>
        <v>11.539612842786005</v>
      </c>
    </row>
    <row r="45" spans="1:20">
      <c r="A45">
        <v>25</v>
      </c>
      <c r="B45" s="5">
        <v>24</v>
      </c>
      <c r="C45" s="2">
        <f t="shared" si="2"/>
        <v>3.1296296296296293</v>
      </c>
      <c r="D45" s="41">
        <f t="shared" si="3"/>
        <v>81.296296296296291</v>
      </c>
      <c r="E45" s="43">
        <f t="shared" si="3"/>
        <v>11.75925925925926</v>
      </c>
      <c r="F45" s="43">
        <f t="shared" si="3"/>
        <v>11.25925925925926</v>
      </c>
      <c r="G45" s="41">
        <f t="shared" si="3"/>
        <v>146.94444444444443</v>
      </c>
      <c r="H45" s="9">
        <f t="shared" si="1"/>
        <v>2.8166666666666664</v>
      </c>
      <c r="I45" s="16">
        <f t="shared" si="4"/>
        <v>2.1968602452736641</v>
      </c>
      <c r="J45" s="17">
        <f t="shared" si="5"/>
        <v>3.4364730880596688</v>
      </c>
      <c r="K45" s="20">
        <f t="shared" si="6"/>
        <v>18.963045324477786</v>
      </c>
      <c r="L45" s="21">
        <f t="shared" si="7"/>
        <v>25.656954675522215</v>
      </c>
      <c r="M45" s="44">
        <f t="shared" si="8"/>
        <v>71.968602452736633</v>
      </c>
      <c r="N45" s="45">
        <f t="shared" si="9"/>
        <v>84.364730880596682</v>
      </c>
      <c r="O45" s="46">
        <f t="shared" si="10"/>
        <v>132.95290367910496</v>
      </c>
      <c r="P45" s="47">
        <f t="shared" si="11"/>
        <v>151.54709632089504</v>
      </c>
      <c r="Q45" s="24">
        <f t="shared" si="12"/>
        <v>9.8937204905473273</v>
      </c>
      <c r="R45" s="25">
        <f t="shared" si="13"/>
        <v>12.372946176119338</v>
      </c>
      <c r="S45" s="24">
        <f t="shared" si="14"/>
        <v>9.3937204905473273</v>
      </c>
      <c r="T45" s="25">
        <f t="shared" si="15"/>
        <v>11.872946176119338</v>
      </c>
    </row>
    <row r="46" spans="1:20">
      <c r="A46">
        <v>26</v>
      </c>
      <c r="B46" s="5">
        <v>25</v>
      </c>
      <c r="C46" s="2">
        <f t="shared" si="2"/>
        <v>3.3148148148148144</v>
      </c>
      <c r="D46" s="41">
        <f t="shared" si="3"/>
        <v>83.148148148148152</v>
      </c>
      <c r="E46" s="43">
        <f t="shared" si="3"/>
        <v>12.12962962962963</v>
      </c>
      <c r="F46" s="43">
        <f t="shared" si="3"/>
        <v>11.62962962962963</v>
      </c>
      <c r="G46" s="41">
        <f t="shared" si="3"/>
        <v>149.72222222222223</v>
      </c>
      <c r="H46" s="9">
        <f t="shared" si="1"/>
        <v>2.9833333333333329</v>
      </c>
      <c r="I46" s="16">
        <f t="shared" si="4"/>
        <v>2.3635269119403306</v>
      </c>
      <c r="J46" s="17">
        <f t="shared" si="5"/>
        <v>3.6031397547263353</v>
      </c>
      <c r="K46" s="20">
        <f t="shared" si="6"/>
        <v>19.863045324477788</v>
      </c>
      <c r="L46" s="21">
        <f t="shared" si="7"/>
        <v>26.556954675522213</v>
      </c>
      <c r="M46" s="44">
        <f t="shared" si="8"/>
        <v>73.635269119403304</v>
      </c>
      <c r="N46" s="45">
        <f t="shared" si="9"/>
        <v>86.031397547263353</v>
      </c>
      <c r="O46" s="46">
        <f t="shared" si="10"/>
        <v>135.45290367910496</v>
      </c>
      <c r="P46" s="47">
        <f t="shared" si="11"/>
        <v>154.04709632089504</v>
      </c>
      <c r="Q46" s="24">
        <f t="shared" si="12"/>
        <v>10.227053823880661</v>
      </c>
      <c r="R46" s="25">
        <f t="shared" si="13"/>
        <v>12.706279509452671</v>
      </c>
      <c r="S46" s="24">
        <f t="shared" si="14"/>
        <v>9.7270538238806612</v>
      </c>
      <c r="T46" s="25">
        <f t="shared" si="15"/>
        <v>12.206279509452671</v>
      </c>
    </row>
    <row r="47" spans="1:20">
      <c r="A47">
        <v>27</v>
      </c>
      <c r="B47" s="5">
        <v>26</v>
      </c>
      <c r="C47" s="2">
        <f t="shared" si="2"/>
        <v>3.4999999999999996</v>
      </c>
      <c r="D47" s="41">
        <f t="shared" si="3"/>
        <v>85</v>
      </c>
      <c r="E47" s="43">
        <f t="shared" si="3"/>
        <v>12.5</v>
      </c>
      <c r="F47" s="43">
        <f t="shared" si="3"/>
        <v>12</v>
      </c>
      <c r="G47" s="41">
        <f t="shared" si="3"/>
        <v>152.5</v>
      </c>
      <c r="H47" s="9">
        <f t="shared" si="1"/>
        <v>3.1499999999999995</v>
      </c>
      <c r="I47" s="16">
        <f t="shared" si="4"/>
        <v>2.5301935786069971</v>
      </c>
      <c r="J47" s="17">
        <f t="shared" si="5"/>
        <v>3.7698064213930018</v>
      </c>
      <c r="K47" s="20">
        <f t="shared" si="6"/>
        <v>20.763045324477787</v>
      </c>
      <c r="L47" s="21">
        <f t="shared" si="7"/>
        <v>27.456954675522212</v>
      </c>
      <c r="M47" s="44">
        <f t="shared" si="8"/>
        <v>75.301935786069976</v>
      </c>
      <c r="N47" s="45">
        <f t="shared" si="9"/>
        <v>87.698064213930024</v>
      </c>
      <c r="O47" s="46">
        <f t="shared" si="10"/>
        <v>137.95290367910496</v>
      </c>
      <c r="P47" s="47">
        <f t="shared" si="11"/>
        <v>156.54709632089504</v>
      </c>
      <c r="Q47" s="24">
        <f t="shared" si="12"/>
        <v>10.560387157213995</v>
      </c>
      <c r="R47" s="25">
        <f t="shared" si="13"/>
        <v>13.039612842786003</v>
      </c>
      <c r="S47" s="24">
        <f t="shared" si="14"/>
        <v>10.060387157213995</v>
      </c>
      <c r="T47" s="25">
        <f t="shared" si="15"/>
        <v>12.539612842786003</v>
      </c>
    </row>
    <row r="48" spans="1:20">
      <c r="A48">
        <v>28</v>
      </c>
      <c r="B48" s="5">
        <v>27</v>
      </c>
      <c r="C48" s="2">
        <f t="shared" si="2"/>
        <v>3.6851851851851847</v>
      </c>
      <c r="D48" s="41">
        <f t="shared" si="3"/>
        <v>86.851851851851848</v>
      </c>
      <c r="E48" s="43">
        <f t="shared" si="3"/>
        <v>12.87037037037037</v>
      </c>
      <c r="F48" s="43">
        <f t="shared" si="3"/>
        <v>12.37037037037037</v>
      </c>
      <c r="G48" s="41">
        <f t="shared" si="3"/>
        <v>155.27777777777777</v>
      </c>
      <c r="H48" s="9">
        <f t="shared" si="1"/>
        <v>3.3166666666666664</v>
      </c>
      <c r="I48" s="16">
        <f t="shared" si="4"/>
        <v>2.6968602452736641</v>
      </c>
      <c r="J48" s="17">
        <f t="shared" si="5"/>
        <v>3.9364730880596688</v>
      </c>
      <c r="K48" s="20">
        <f t="shared" si="6"/>
        <v>21.663045324477785</v>
      </c>
      <c r="L48" s="21">
        <f t="shared" si="7"/>
        <v>28.356954675522211</v>
      </c>
      <c r="M48" s="44">
        <f t="shared" si="8"/>
        <v>76.968602452736633</v>
      </c>
      <c r="N48" s="45">
        <f t="shared" si="9"/>
        <v>89.364730880596682</v>
      </c>
      <c r="O48" s="46">
        <f t="shared" si="10"/>
        <v>140.45290367910496</v>
      </c>
      <c r="P48" s="47">
        <f t="shared" si="11"/>
        <v>159.04709632089504</v>
      </c>
      <c r="Q48" s="24">
        <f t="shared" si="12"/>
        <v>10.893720490547327</v>
      </c>
      <c r="R48" s="25">
        <f t="shared" si="13"/>
        <v>13.372946176119338</v>
      </c>
      <c r="S48" s="24">
        <f t="shared" si="14"/>
        <v>10.393720490547327</v>
      </c>
      <c r="T48" s="25">
        <f t="shared" si="15"/>
        <v>12.872946176119338</v>
      </c>
    </row>
    <row r="49" spans="1:20">
      <c r="A49">
        <v>29</v>
      </c>
      <c r="B49" s="5">
        <v>28</v>
      </c>
      <c r="C49" s="2">
        <f t="shared" si="2"/>
        <v>3.8703703703703698</v>
      </c>
      <c r="D49" s="41">
        <f t="shared" si="3"/>
        <v>88.703703703703695</v>
      </c>
      <c r="E49" s="43">
        <f t="shared" si="3"/>
        <v>13.24074074074074</v>
      </c>
      <c r="F49" s="43">
        <f t="shared" si="3"/>
        <v>12.74074074074074</v>
      </c>
      <c r="G49" s="41">
        <f t="shared" si="3"/>
        <v>158.05555555555554</v>
      </c>
      <c r="H49" s="9">
        <f t="shared" si="1"/>
        <v>3.4833333333333329</v>
      </c>
      <c r="I49" s="16">
        <f t="shared" si="4"/>
        <v>2.8635269119403306</v>
      </c>
      <c r="J49" s="17">
        <f t="shared" si="5"/>
        <v>4.1031397547263353</v>
      </c>
      <c r="K49" s="20">
        <f t="shared" si="6"/>
        <v>22.563045324477784</v>
      </c>
      <c r="L49" s="21">
        <f t="shared" si="7"/>
        <v>29.256954675522209</v>
      </c>
      <c r="M49" s="44">
        <f t="shared" si="8"/>
        <v>78.635269119403304</v>
      </c>
      <c r="N49" s="45">
        <f t="shared" si="9"/>
        <v>91.031397547263353</v>
      </c>
      <c r="O49" s="46">
        <f t="shared" si="10"/>
        <v>142.95290367910496</v>
      </c>
      <c r="P49" s="47">
        <f t="shared" si="11"/>
        <v>161.54709632089504</v>
      </c>
      <c r="Q49" s="24">
        <f t="shared" si="12"/>
        <v>11.227053823880661</v>
      </c>
      <c r="R49" s="25">
        <f t="shared" si="13"/>
        <v>13.706279509452671</v>
      </c>
      <c r="S49" s="24">
        <f t="shared" si="14"/>
        <v>10.727053823880661</v>
      </c>
      <c r="T49" s="25">
        <f t="shared" si="15"/>
        <v>13.206279509452671</v>
      </c>
    </row>
    <row r="50" spans="1:20">
      <c r="A50">
        <v>30</v>
      </c>
      <c r="B50" s="5">
        <v>29</v>
      </c>
      <c r="C50" s="2">
        <f t="shared" si="2"/>
        <v>4.0555555555555554</v>
      </c>
      <c r="D50" s="41">
        <f t="shared" si="3"/>
        <v>90.555555555555543</v>
      </c>
      <c r="E50" s="43">
        <f t="shared" si="3"/>
        <v>13.611111111111111</v>
      </c>
      <c r="F50" s="43">
        <f t="shared" si="3"/>
        <v>13.111111111111111</v>
      </c>
      <c r="G50" s="41">
        <f t="shared" si="3"/>
        <v>160.83333333333331</v>
      </c>
      <c r="H50" s="9">
        <f t="shared" si="1"/>
        <v>3.65</v>
      </c>
      <c r="I50" s="16">
        <f t="shared" si="4"/>
        <v>3.0301935786069976</v>
      </c>
      <c r="J50" s="17">
        <f t="shared" si="5"/>
        <v>4.2698064213930023</v>
      </c>
      <c r="K50" s="20">
        <f t="shared" si="6"/>
        <v>23.46304532447779</v>
      </c>
      <c r="L50" s="21">
        <f t="shared" si="7"/>
        <v>30.156954675522215</v>
      </c>
      <c r="M50" s="44">
        <f t="shared" si="8"/>
        <v>80.301935786069976</v>
      </c>
      <c r="N50" s="45">
        <f t="shared" si="9"/>
        <v>92.698064213930024</v>
      </c>
      <c r="O50" s="46">
        <f t="shared" si="10"/>
        <v>145.45290367910496</v>
      </c>
      <c r="P50" s="47">
        <f t="shared" si="11"/>
        <v>164.04709632089504</v>
      </c>
      <c r="Q50" s="24">
        <f t="shared" si="12"/>
        <v>11.560387157213995</v>
      </c>
      <c r="R50" s="25">
        <f t="shared" si="13"/>
        <v>14.039612842786005</v>
      </c>
      <c r="S50" s="24">
        <f t="shared" si="14"/>
        <v>11.060387157213995</v>
      </c>
      <c r="T50" s="25">
        <f t="shared" si="15"/>
        <v>13.539612842786005</v>
      </c>
    </row>
    <row r="51" spans="1:20">
      <c r="A51">
        <v>31</v>
      </c>
      <c r="B51" s="5">
        <v>30</v>
      </c>
      <c r="C51" s="2">
        <f t="shared" si="2"/>
        <v>4.2407407407407405</v>
      </c>
      <c r="D51" s="41">
        <f t="shared" si="3"/>
        <v>92.407407407407405</v>
      </c>
      <c r="E51" s="43">
        <f t="shared" si="3"/>
        <v>13.981481481481481</v>
      </c>
      <c r="F51" s="43">
        <f t="shared" si="3"/>
        <v>13.481481481481481</v>
      </c>
      <c r="G51" s="41">
        <f t="shared" si="3"/>
        <v>163.61111111111111</v>
      </c>
      <c r="H51" s="9">
        <f t="shared" si="1"/>
        <v>3.8166666666666664</v>
      </c>
      <c r="I51" s="16">
        <f t="shared" si="4"/>
        <v>3.1968602452736641</v>
      </c>
      <c r="J51" s="17">
        <f t="shared" si="5"/>
        <v>4.4364730880596683</v>
      </c>
      <c r="K51" s="20">
        <f t="shared" si="6"/>
        <v>24.363045324477788</v>
      </c>
      <c r="L51" s="21">
        <f t="shared" si="7"/>
        <v>31.056954675522213</v>
      </c>
      <c r="M51" s="44">
        <f t="shared" si="8"/>
        <v>81.968602452736633</v>
      </c>
      <c r="N51" s="45">
        <f t="shared" si="9"/>
        <v>94.364730880596682</v>
      </c>
      <c r="O51" s="46">
        <f t="shared" si="10"/>
        <v>147.95290367910496</v>
      </c>
      <c r="P51" s="47">
        <f t="shared" si="11"/>
        <v>166.54709632089504</v>
      </c>
      <c r="Q51" s="24">
        <f t="shared" si="12"/>
        <v>11.893720490547327</v>
      </c>
      <c r="R51" s="25">
        <f t="shared" si="13"/>
        <v>14.372946176119337</v>
      </c>
      <c r="S51" s="24">
        <f t="shared" si="14"/>
        <v>11.393720490547327</v>
      </c>
      <c r="T51" s="25">
        <f t="shared" si="15"/>
        <v>13.872946176119337</v>
      </c>
    </row>
    <row r="52" spans="1:20">
      <c r="A52">
        <v>32</v>
      </c>
      <c r="B52" s="5">
        <v>31</v>
      </c>
      <c r="C52" s="2">
        <f t="shared" si="2"/>
        <v>4.4259259259259256</v>
      </c>
      <c r="D52" s="41">
        <f t="shared" si="3"/>
        <v>94.259259259259267</v>
      </c>
      <c r="E52" s="43">
        <f t="shared" si="3"/>
        <v>14.351851851851851</v>
      </c>
      <c r="F52" s="43">
        <f t="shared" si="3"/>
        <v>13.851851851851851</v>
      </c>
      <c r="G52" s="41">
        <f t="shared" si="3"/>
        <v>166.38888888888889</v>
      </c>
      <c r="H52" s="9">
        <f t="shared" si="1"/>
        <v>3.9833333333333329</v>
      </c>
      <c r="I52" s="16">
        <f t="shared" si="4"/>
        <v>3.3635269119403306</v>
      </c>
      <c r="J52" s="17">
        <f t="shared" si="5"/>
        <v>4.6031397547263353</v>
      </c>
      <c r="K52" s="20">
        <f t="shared" si="6"/>
        <v>25.263045324477787</v>
      </c>
      <c r="L52" s="21">
        <f t="shared" si="7"/>
        <v>31.956954675522212</v>
      </c>
      <c r="M52" s="44">
        <f t="shared" si="8"/>
        <v>83.635269119403304</v>
      </c>
      <c r="N52" s="45">
        <f t="shared" si="9"/>
        <v>96.031397547263353</v>
      </c>
      <c r="O52" s="46">
        <f t="shared" si="10"/>
        <v>150.45290367910496</v>
      </c>
      <c r="P52" s="47">
        <f t="shared" si="11"/>
        <v>169.04709632089504</v>
      </c>
      <c r="Q52" s="24">
        <f t="shared" si="12"/>
        <v>12.227053823880661</v>
      </c>
      <c r="R52" s="25">
        <f t="shared" si="13"/>
        <v>14.706279509452671</v>
      </c>
      <c r="S52" s="24">
        <f t="shared" si="14"/>
        <v>11.727053823880661</v>
      </c>
      <c r="T52" s="25">
        <f t="shared" si="15"/>
        <v>14.206279509452671</v>
      </c>
    </row>
    <row r="53" spans="1:20">
      <c r="A53">
        <v>33</v>
      </c>
      <c r="B53" s="5">
        <v>32</v>
      </c>
      <c r="C53" s="2">
        <f t="shared" si="2"/>
        <v>4.6111111111111107</v>
      </c>
      <c r="D53" s="41">
        <f t="shared" si="3"/>
        <v>96.111111111111114</v>
      </c>
      <c r="E53" s="43">
        <f t="shared" si="3"/>
        <v>14.722222222222221</v>
      </c>
      <c r="F53" s="43">
        <f t="shared" si="3"/>
        <v>14.222222222222221</v>
      </c>
      <c r="G53" s="41">
        <f t="shared" si="3"/>
        <v>169.16666666666666</v>
      </c>
      <c r="H53" s="9">
        <f t="shared" si="1"/>
        <v>4.1499999999999995</v>
      </c>
      <c r="I53" s="16">
        <f t="shared" si="4"/>
        <v>3.5301935786069971</v>
      </c>
      <c r="J53" s="17">
        <f t="shared" si="5"/>
        <v>4.7698064213930014</v>
      </c>
      <c r="K53" s="20">
        <f t="shared" si="6"/>
        <v>26.163045324477785</v>
      </c>
      <c r="L53" s="21">
        <f t="shared" si="7"/>
        <v>32.856954675522211</v>
      </c>
      <c r="M53" s="44">
        <f t="shared" si="8"/>
        <v>85.301935786069976</v>
      </c>
      <c r="N53" s="45">
        <f t="shared" si="9"/>
        <v>97.69806421393001</v>
      </c>
      <c r="O53" s="46">
        <f t="shared" si="10"/>
        <v>152.95290367910496</v>
      </c>
      <c r="P53" s="47">
        <f t="shared" si="11"/>
        <v>171.54709632089504</v>
      </c>
      <c r="Q53" s="24">
        <f t="shared" si="12"/>
        <v>12.560387157213995</v>
      </c>
      <c r="R53" s="25">
        <f t="shared" si="13"/>
        <v>15.039612842786003</v>
      </c>
      <c r="S53" s="24">
        <f t="shared" si="14"/>
        <v>12.060387157213995</v>
      </c>
      <c r="T53" s="25">
        <f t="shared" si="15"/>
        <v>14.539612842786003</v>
      </c>
    </row>
    <row r="54" spans="1:20">
      <c r="A54">
        <v>34</v>
      </c>
      <c r="B54" s="5">
        <v>33</v>
      </c>
      <c r="C54" s="2">
        <f t="shared" si="2"/>
        <v>4.7962962962962958</v>
      </c>
      <c r="D54" s="41">
        <f t="shared" si="3"/>
        <v>97.962962962962962</v>
      </c>
      <c r="E54" s="43">
        <f t="shared" si="3"/>
        <v>15.092592592592592</v>
      </c>
      <c r="F54" s="43">
        <f t="shared" si="3"/>
        <v>14.592592592592592</v>
      </c>
      <c r="G54" s="41">
        <f t="shared" si="3"/>
        <v>171.94444444444446</v>
      </c>
      <c r="H54" s="9">
        <f t="shared" si="1"/>
        <v>4.3166666666666664</v>
      </c>
      <c r="I54" s="16">
        <f t="shared" si="4"/>
        <v>3.6968602452736641</v>
      </c>
      <c r="J54" s="17">
        <f t="shared" si="5"/>
        <v>4.9364730880596683</v>
      </c>
      <c r="K54" s="20">
        <f t="shared" si="6"/>
        <v>27.063045324477784</v>
      </c>
      <c r="L54" s="21">
        <f t="shared" si="7"/>
        <v>33.756954675522209</v>
      </c>
      <c r="M54" s="44">
        <f t="shared" si="8"/>
        <v>86.968602452736633</v>
      </c>
      <c r="N54" s="45">
        <f t="shared" si="9"/>
        <v>99.364730880596682</v>
      </c>
      <c r="O54" s="46">
        <f t="shared" si="10"/>
        <v>155.45290367910496</v>
      </c>
      <c r="P54" s="47">
        <f t="shared" si="11"/>
        <v>174.04709632089504</v>
      </c>
      <c r="Q54" s="24">
        <f t="shared" si="12"/>
        <v>12.893720490547327</v>
      </c>
      <c r="R54" s="25">
        <f t="shared" si="13"/>
        <v>15.372946176119337</v>
      </c>
      <c r="S54" s="24">
        <f t="shared" si="14"/>
        <v>12.393720490547327</v>
      </c>
      <c r="T54" s="25">
        <f t="shared" si="15"/>
        <v>14.872946176119337</v>
      </c>
    </row>
    <row r="55" spans="1:20">
      <c r="A55">
        <v>35</v>
      </c>
      <c r="B55" s="5">
        <v>34</v>
      </c>
      <c r="C55" s="2">
        <f t="shared" si="2"/>
        <v>4.981481481481481</v>
      </c>
      <c r="D55" s="41">
        <f t="shared" si="3"/>
        <v>99.81481481481481</v>
      </c>
      <c r="E55" s="43">
        <f t="shared" si="3"/>
        <v>15.462962962962962</v>
      </c>
      <c r="F55" s="43">
        <f t="shared" si="3"/>
        <v>14.962962962962962</v>
      </c>
      <c r="G55" s="41">
        <f t="shared" si="3"/>
        <v>174.72222222222223</v>
      </c>
      <c r="H55" s="9">
        <f t="shared" si="1"/>
        <v>4.4833333333333334</v>
      </c>
      <c r="I55" s="16">
        <f t="shared" si="4"/>
        <v>3.863526911940331</v>
      </c>
      <c r="J55" s="17">
        <f t="shared" si="5"/>
        <v>5.1031397547263353</v>
      </c>
      <c r="K55" s="20">
        <f t="shared" si="6"/>
        <v>27.96304532447779</v>
      </c>
      <c r="L55" s="21">
        <f t="shared" si="7"/>
        <v>34.656954675522215</v>
      </c>
      <c r="M55" s="44">
        <f t="shared" si="8"/>
        <v>88.635269119403318</v>
      </c>
      <c r="N55" s="45">
        <f t="shared" si="9"/>
        <v>101.03139754726335</v>
      </c>
      <c r="O55" s="46">
        <f t="shared" si="10"/>
        <v>157.95290367910496</v>
      </c>
      <c r="P55" s="47">
        <f t="shared" si="11"/>
        <v>176.54709632089504</v>
      </c>
      <c r="Q55" s="24">
        <f t="shared" si="12"/>
        <v>13.227053823880663</v>
      </c>
      <c r="R55" s="25">
        <f t="shared" si="13"/>
        <v>15.706279509452671</v>
      </c>
      <c r="S55" s="24">
        <f t="shared" si="14"/>
        <v>12.727053823880663</v>
      </c>
      <c r="T55" s="25">
        <f t="shared" si="15"/>
        <v>15.206279509452671</v>
      </c>
    </row>
    <row r="56" spans="1:20">
      <c r="A56">
        <v>36</v>
      </c>
      <c r="B56" s="5">
        <v>35</v>
      </c>
      <c r="C56" s="2">
        <f t="shared" si="2"/>
        <v>5.1666666666666661</v>
      </c>
      <c r="D56" s="41">
        <f t="shared" si="3"/>
        <v>101.66666666666666</v>
      </c>
      <c r="E56" s="43">
        <f t="shared" si="3"/>
        <v>15.833333333333332</v>
      </c>
      <c r="F56" s="43">
        <f t="shared" si="3"/>
        <v>15.333333333333332</v>
      </c>
      <c r="G56" s="41">
        <f t="shared" si="3"/>
        <v>177.5</v>
      </c>
      <c r="H56" s="9">
        <f t="shared" si="1"/>
        <v>4.6499999999999995</v>
      </c>
      <c r="I56" s="16">
        <f t="shared" si="4"/>
        <v>4.0301935786069976</v>
      </c>
      <c r="J56" s="17">
        <f t="shared" si="5"/>
        <v>5.2698064213930014</v>
      </c>
      <c r="K56" s="20">
        <f t="shared" si="6"/>
        <v>28.863045324477788</v>
      </c>
      <c r="L56" s="21">
        <f t="shared" si="7"/>
        <v>35.556954675522206</v>
      </c>
      <c r="M56" s="44">
        <f t="shared" si="8"/>
        <v>90.301935786069976</v>
      </c>
      <c r="N56" s="45">
        <f t="shared" si="9"/>
        <v>102.69806421393001</v>
      </c>
      <c r="O56" s="46">
        <f t="shared" si="10"/>
        <v>160.45290367910496</v>
      </c>
      <c r="P56" s="47">
        <f t="shared" si="11"/>
        <v>179.04709632089504</v>
      </c>
      <c r="Q56" s="24">
        <f t="shared" si="12"/>
        <v>13.560387157213995</v>
      </c>
      <c r="R56" s="25">
        <f t="shared" si="13"/>
        <v>16.039612842786003</v>
      </c>
      <c r="S56" s="24">
        <f t="shared" si="14"/>
        <v>13.060387157213995</v>
      </c>
      <c r="T56" s="25">
        <f t="shared" si="15"/>
        <v>15.539612842786003</v>
      </c>
    </row>
    <row r="57" spans="1:20">
      <c r="A57">
        <v>37</v>
      </c>
      <c r="B57" s="6">
        <v>36</v>
      </c>
      <c r="C57" s="2">
        <f t="shared" si="2"/>
        <v>5.3518518518518512</v>
      </c>
      <c r="D57" s="41">
        <f t="shared" si="3"/>
        <v>103.5185185185185</v>
      </c>
      <c r="E57" s="43">
        <f t="shared" si="3"/>
        <v>16.203703703703702</v>
      </c>
      <c r="F57" s="43">
        <f t="shared" si="3"/>
        <v>15.703703703703702</v>
      </c>
      <c r="G57" s="41">
        <f t="shared" si="3"/>
        <v>180.27777777777777</v>
      </c>
      <c r="H57" s="9">
        <f t="shared" si="1"/>
        <v>4.8166666666666664</v>
      </c>
      <c r="I57" s="16">
        <f t="shared" si="4"/>
        <v>4.1968602452736645</v>
      </c>
      <c r="J57" s="17">
        <f t="shared" si="5"/>
        <v>5.4364730880596683</v>
      </c>
      <c r="K57" s="20">
        <f t="shared" si="6"/>
        <v>29.763045324477787</v>
      </c>
      <c r="L57" s="21">
        <f t="shared" si="7"/>
        <v>36.456954675522212</v>
      </c>
      <c r="M57" s="44">
        <f t="shared" si="8"/>
        <v>91.968602452736647</v>
      </c>
      <c r="N57" s="45">
        <f t="shared" si="9"/>
        <v>104.36473088059668</v>
      </c>
      <c r="O57" s="46">
        <f t="shared" si="10"/>
        <v>162.95290367910496</v>
      </c>
      <c r="P57" s="47">
        <f t="shared" si="11"/>
        <v>181.54709632089504</v>
      </c>
      <c r="Q57" s="24">
        <f t="shared" si="12"/>
        <v>13.893720490547329</v>
      </c>
      <c r="R57" s="25">
        <f t="shared" si="13"/>
        <v>16.372946176119335</v>
      </c>
      <c r="S57" s="24">
        <f t="shared" si="14"/>
        <v>13.393720490547329</v>
      </c>
      <c r="T57" s="25">
        <f t="shared" si="15"/>
        <v>15.872946176119337</v>
      </c>
    </row>
    <row r="58" spans="1:20">
      <c r="A58">
        <v>38</v>
      </c>
      <c r="B58" s="6">
        <v>37</v>
      </c>
      <c r="C58" s="2">
        <f t="shared" si="2"/>
        <v>5.5370370370370363</v>
      </c>
      <c r="D58" s="41">
        <f t="shared" si="3"/>
        <v>105.37037037037037</v>
      </c>
      <c r="E58" s="43">
        <f t="shared" si="3"/>
        <v>16.574074074074073</v>
      </c>
      <c r="F58" s="43">
        <f t="shared" si="3"/>
        <v>16.074074074074073</v>
      </c>
      <c r="G58" s="41">
        <f t="shared" si="3"/>
        <v>183.05555555555554</v>
      </c>
      <c r="H58" s="9">
        <f t="shared" si="1"/>
        <v>4.9833333333333325</v>
      </c>
      <c r="I58" s="16">
        <f t="shared" si="4"/>
        <v>4.3635269119403306</v>
      </c>
      <c r="J58" s="17">
        <f t="shared" si="5"/>
        <v>5.6031397547263344</v>
      </c>
      <c r="K58" s="20">
        <f t="shared" si="6"/>
        <v>30.663045324477785</v>
      </c>
      <c r="L58" s="21">
        <f t="shared" si="7"/>
        <v>37.356954675522211</v>
      </c>
      <c r="M58" s="44">
        <f t="shared" si="8"/>
        <v>93.635269119403304</v>
      </c>
      <c r="N58" s="45">
        <f t="shared" si="9"/>
        <v>106.03139754726334</v>
      </c>
      <c r="O58" s="46">
        <f t="shared" si="10"/>
        <v>165.45290367910496</v>
      </c>
      <c r="P58" s="47">
        <f t="shared" si="11"/>
        <v>184.04709632089504</v>
      </c>
      <c r="Q58" s="24">
        <f t="shared" si="12"/>
        <v>14.227053823880661</v>
      </c>
      <c r="R58" s="25">
        <f t="shared" si="13"/>
        <v>16.706279509452671</v>
      </c>
      <c r="S58" s="24">
        <f t="shared" si="14"/>
        <v>13.727053823880661</v>
      </c>
      <c r="T58" s="25">
        <f t="shared" si="15"/>
        <v>16.206279509452671</v>
      </c>
    </row>
    <row r="59" spans="1:20">
      <c r="A59">
        <v>39</v>
      </c>
      <c r="B59" s="6">
        <v>38</v>
      </c>
      <c r="C59" s="2">
        <f t="shared" si="2"/>
        <v>5.7222222222222214</v>
      </c>
      <c r="D59" s="41">
        <f t="shared" si="3"/>
        <v>107.22222222222223</v>
      </c>
      <c r="E59" s="43">
        <f t="shared" si="3"/>
        <v>16.944444444444443</v>
      </c>
      <c r="F59" s="43">
        <f t="shared" si="3"/>
        <v>16.444444444444443</v>
      </c>
      <c r="G59" s="41">
        <f t="shared" si="3"/>
        <v>185.83333333333331</v>
      </c>
      <c r="H59" s="9">
        <f t="shared" si="1"/>
        <v>5.1499999999999995</v>
      </c>
      <c r="I59" s="16">
        <f t="shared" si="4"/>
        <v>4.5301935786069976</v>
      </c>
      <c r="J59" s="17">
        <f t="shared" si="5"/>
        <v>5.7698064213930014</v>
      </c>
      <c r="K59" s="20">
        <f t="shared" si="6"/>
        <v>31.563045324477791</v>
      </c>
      <c r="L59" s="21">
        <f t="shared" si="7"/>
        <v>38.256954675522209</v>
      </c>
      <c r="M59" s="44">
        <f t="shared" si="8"/>
        <v>95.301935786069976</v>
      </c>
      <c r="N59" s="45">
        <f t="shared" si="9"/>
        <v>107.69806421393001</v>
      </c>
      <c r="O59" s="46">
        <f t="shared" si="10"/>
        <v>167.95290367910496</v>
      </c>
      <c r="P59" s="47">
        <f t="shared" si="11"/>
        <v>186.54709632089504</v>
      </c>
      <c r="Q59" s="24">
        <f t="shared" si="12"/>
        <v>14.560387157213995</v>
      </c>
      <c r="R59" s="25">
        <f t="shared" si="13"/>
        <v>17.039612842786003</v>
      </c>
      <c r="S59" s="24">
        <f t="shared" si="14"/>
        <v>14.060387157213995</v>
      </c>
      <c r="T59" s="25">
        <f t="shared" si="15"/>
        <v>16.539612842786003</v>
      </c>
    </row>
    <row r="60" spans="1:20">
      <c r="A60">
        <v>40</v>
      </c>
      <c r="B60" s="6">
        <v>39</v>
      </c>
      <c r="C60" s="2">
        <f t="shared" si="2"/>
        <v>5.9074074074074066</v>
      </c>
      <c r="D60" s="41">
        <f t="shared" si="3"/>
        <v>109.07407407407408</v>
      </c>
      <c r="E60" s="43">
        <f t="shared" si="3"/>
        <v>17.314814814814813</v>
      </c>
      <c r="F60" s="43">
        <f t="shared" si="3"/>
        <v>16.814814814814813</v>
      </c>
      <c r="G60" s="41">
        <f t="shared" si="3"/>
        <v>188.61111111111109</v>
      </c>
      <c r="H60" s="9">
        <f t="shared" si="1"/>
        <v>5.3166666666666664</v>
      </c>
      <c r="I60" s="18">
        <f t="shared" si="4"/>
        <v>4.6968602452736645</v>
      </c>
      <c r="J60" s="19">
        <f t="shared" si="5"/>
        <v>5.9364730880596683</v>
      </c>
      <c r="K60" s="22">
        <f t="shared" si="6"/>
        <v>32.46304532447779</v>
      </c>
      <c r="L60" s="23">
        <f t="shared" si="7"/>
        <v>39.156954675522215</v>
      </c>
      <c r="M60" s="48">
        <f t="shared" si="8"/>
        <v>96.968602452736647</v>
      </c>
      <c r="N60" s="49">
        <f t="shared" si="9"/>
        <v>109.36473088059668</v>
      </c>
      <c r="O60" s="50">
        <f t="shared" si="10"/>
        <v>170.45290367910496</v>
      </c>
      <c r="P60" s="51">
        <f t="shared" si="11"/>
        <v>189.04709632089504</v>
      </c>
      <c r="Q60" s="26">
        <f t="shared" si="12"/>
        <v>14.893720490547329</v>
      </c>
      <c r="R60" s="27">
        <f t="shared" si="13"/>
        <v>17.372946176119335</v>
      </c>
      <c r="S60" s="26">
        <f t="shared" si="14"/>
        <v>14.393720490547329</v>
      </c>
      <c r="T60" s="27">
        <f t="shared" si="15"/>
        <v>16.872946176119335</v>
      </c>
    </row>
  </sheetData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D8" sqref="D8"/>
    </sheetView>
  </sheetViews>
  <sheetFormatPr defaultRowHeight="13.2"/>
  <cols>
    <col min="4" max="4" width="10.218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A1" s="87" t="s">
        <v>75</v>
      </c>
      <c r="C1" s="11" t="s">
        <v>59</v>
      </c>
    </row>
    <row r="2" spans="1:14">
      <c r="A2" s="87" t="s">
        <v>76</v>
      </c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7">
      <c r="D17" t="s">
        <v>35</v>
      </c>
    </row>
    <row r="18" spans="4:17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7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7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7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7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7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7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7">
      <c r="L25" s="56" t="s">
        <v>37</v>
      </c>
      <c r="M25" s="79" t="e">
        <f>(L9-L19)/(1-L19)</f>
        <v>#DIV/0!</v>
      </c>
      <c r="N25" s="57"/>
    </row>
    <row r="26" spans="4:17" ht="13.8" thickBot="1">
      <c r="L26" s="58"/>
      <c r="M26" s="59"/>
      <c r="N26" s="82" t="e">
        <f>M25-1.96*M27</f>
        <v>#DIV/0!</v>
      </c>
    </row>
    <row r="27" spans="4:17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  <c r="P27" s="52"/>
      <c r="Q27" s="2"/>
    </row>
    <row r="28" spans="4:17" ht="13.8" thickBot="1">
      <c r="F28" t="s">
        <v>45</v>
      </c>
      <c r="H28" t="s">
        <v>46</v>
      </c>
    </row>
    <row r="29" spans="4:17" ht="13.8" thickTop="1">
      <c r="F29" s="52" t="s">
        <v>73</v>
      </c>
      <c r="H29" t="s">
        <v>47</v>
      </c>
      <c r="N29" s="81" t="e">
        <f>M30+1.96*M32</f>
        <v>#DIV/0!</v>
      </c>
    </row>
    <row r="30" spans="4:17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7" ht="13.8" thickBot="1">
      <c r="F31" t="s">
        <v>50</v>
      </c>
      <c r="H31" t="s">
        <v>51</v>
      </c>
      <c r="N31" s="82" t="e">
        <f>M30-1.96*M32</f>
        <v>#DIV/0!</v>
      </c>
    </row>
    <row r="32" spans="4:17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0.4414062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0.1093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1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1.1093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1.218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7" sqref="D7"/>
    </sheetView>
  </sheetViews>
  <sheetFormatPr defaultRowHeight="13.2"/>
  <cols>
    <col min="4" max="4" width="10.5546875" customWidth="1"/>
    <col min="5" max="5" width="8.44140625" customWidth="1"/>
    <col min="6" max="6" width="7.77734375" customWidth="1"/>
    <col min="7" max="7" width="6.88671875" customWidth="1"/>
    <col min="8" max="8" width="6.6640625" customWidth="1"/>
    <col min="9" max="9" width="7.77734375" customWidth="1"/>
    <col min="12" max="12" width="12.5546875" customWidth="1"/>
  </cols>
  <sheetData>
    <row r="1" spans="1:14">
      <c r="C1" s="11" t="s">
        <v>59</v>
      </c>
    </row>
    <row r="2" spans="1:14">
      <c r="C2" s="52" t="s">
        <v>77</v>
      </c>
    </row>
    <row r="3" spans="1:14">
      <c r="C3" s="52"/>
    </row>
    <row r="4" spans="1:14">
      <c r="C4" s="52"/>
      <c r="D4" t="s">
        <v>34</v>
      </c>
    </row>
    <row r="5" spans="1:14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14">
      <c r="A6" s="78" t="s">
        <v>64</v>
      </c>
      <c r="E6" s="52" t="s">
        <v>54</v>
      </c>
      <c r="H6" s="52" t="s">
        <v>55</v>
      </c>
    </row>
    <row r="7" spans="1:14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8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8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4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4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4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4" ht="13.8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1:14" ht="13.8" thickTop="1">
      <c r="D14" s="52" t="s">
        <v>79</v>
      </c>
      <c r="E14">
        <f t="shared" ref="E14:J14" si="0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spans="4:14">
      <c r="D17" t="s">
        <v>35</v>
      </c>
    </row>
    <row r="18" spans="4:14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t="shared" ref="J19:J24" si="1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4">
      <c r="D20" t="s">
        <v>38</v>
      </c>
      <c r="E20" s="43" t="e">
        <f t="shared" ref="E20:E23" si="2">($J20/$J$24)*$E$24</f>
        <v>#DIV/0!</v>
      </c>
      <c r="F20" s="43" t="e">
        <f t="shared" ref="F20:F23" si="3">($J20/$J$24)*$F$24</f>
        <v>#DIV/0!</v>
      </c>
      <c r="G20" s="43" t="e">
        <f t="shared" ref="G20:G23" si="4">($J20/$J$24)*$G$24</f>
        <v>#DIV/0!</v>
      </c>
      <c r="H20" s="43" t="e">
        <f t="shared" ref="H20:H23" si="5">($J20/$J$24)*$H$24</f>
        <v>#DIV/0!</v>
      </c>
      <c r="I20" s="43" t="e">
        <f t="shared" ref="I20:I23" si="6">($J20/$J$24)*$I$24</f>
        <v>#DIV/0!</v>
      </c>
      <c r="J20">
        <f t="shared" si="1"/>
        <v>0</v>
      </c>
    </row>
    <row r="21" spans="4:14">
      <c r="D21" t="s">
        <v>40</v>
      </c>
      <c r="E21" s="43" t="e">
        <f t="shared" si="2"/>
        <v>#DIV/0!</v>
      </c>
      <c r="F21" s="43" t="e">
        <f t="shared" si="3"/>
        <v>#DIV/0!</v>
      </c>
      <c r="G21" s="43" t="e">
        <f t="shared" si="4"/>
        <v>#DIV/0!</v>
      </c>
      <c r="H21" s="43" t="e">
        <f t="shared" si="5"/>
        <v>#DIV/0!</v>
      </c>
      <c r="I21" s="43" t="e">
        <f t="shared" si="6"/>
        <v>#DIV/0!</v>
      </c>
      <c r="J21">
        <f t="shared" si="1"/>
        <v>0</v>
      </c>
    </row>
    <row r="22" spans="4:14">
      <c r="D22" t="s">
        <v>41</v>
      </c>
      <c r="E22" s="43" t="e">
        <f t="shared" si="2"/>
        <v>#DIV/0!</v>
      </c>
      <c r="F22" s="43" t="e">
        <f t="shared" si="3"/>
        <v>#DIV/0!</v>
      </c>
      <c r="G22" s="43" t="e">
        <f t="shared" si="4"/>
        <v>#DIV/0!</v>
      </c>
      <c r="H22" s="43" t="e">
        <f t="shared" si="5"/>
        <v>#DIV/0!</v>
      </c>
      <c r="I22" s="43" t="e">
        <f t="shared" si="6"/>
        <v>#DIV/0!</v>
      </c>
      <c r="J22">
        <f t="shared" si="1"/>
        <v>0</v>
      </c>
    </row>
    <row r="23" spans="4:14" ht="13.8" thickBot="1">
      <c r="D23" t="s">
        <v>42</v>
      </c>
      <c r="E23" s="43" t="e">
        <f t="shared" si="2"/>
        <v>#DIV/0!</v>
      </c>
      <c r="F23" s="43" t="e">
        <f t="shared" si="3"/>
        <v>#DIV/0!</v>
      </c>
      <c r="G23" s="43" t="e">
        <f t="shared" si="4"/>
        <v>#DIV/0!</v>
      </c>
      <c r="H23" s="43" t="e">
        <f t="shared" si="5"/>
        <v>#DIV/0!</v>
      </c>
      <c r="I23" s="43" t="e">
        <f t="shared" si="6"/>
        <v>#DIV/0!</v>
      </c>
      <c r="J23">
        <f t="shared" si="1"/>
        <v>0</v>
      </c>
      <c r="N23" s="52" t="s">
        <v>63</v>
      </c>
    </row>
    <row r="24" spans="4:14" ht="13.8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4:14">
      <c r="L25" s="56" t="s">
        <v>37</v>
      </c>
      <c r="M25" s="79" t="e">
        <f>(L9-L19)/(1-L19)</f>
        <v>#DIV/0!</v>
      </c>
      <c r="N25" s="57"/>
    </row>
    <row r="26" spans="4:14" ht="13.8" thickBot="1">
      <c r="L26" s="58"/>
      <c r="M26" s="59"/>
      <c r="N26" s="82" t="e">
        <f>M25-1.96*M27</f>
        <v>#DIV/0!</v>
      </c>
    </row>
    <row r="27" spans="4:14" ht="13.8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4:14" ht="13.8" thickBot="1">
      <c r="F28" t="s">
        <v>45</v>
      </c>
      <c r="H28" t="s">
        <v>46</v>
      </c>
    </row>
    <row r="29" spans="4:14" ht="13.8" thickTop="1">
      <c r="F29" s="52" t="s">
        <v>73</v>
      </c>
      <c r="H29" t="s">
        <v>47</v>
      </c>
      <c r="N29" s="81" t="e">
        <f>M30+1.96*M32</f>
        <v>#DIV/0!</v>
      </c>
    </row>
    <row r="30" spans="4:14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4:14" ht="13.8" thickBot="1">
      <c r="F31" t="s">
        <v>50</v>
      </c>
      <c r="H31" t="s">
        <v>51</v>
      </c>
      <c r="N31" s="82" t="e">
        <f>M30-1.96*M32</f>
        <v>#DIV/0!</v>
      </c>
    </row>
    <row r="32" spans="4:14" ht="13.8" thickTop="1">
      <c r="L32" s="52" t="s">
        <v>62</v>
      </c>
      <c r="M32" s="2" t="e">
        <f>SQRT((N9*(1-N9))/(J14*(1-N19)^2))</f>
        <v>#DIV/0!</v>
      </c>
    </row>
  </sheetData>
  <sheetProtection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Korrelationskoefficient bereg</vt:lpstr>
      <vt:lpstr>Scores</vt:lpstr>
      <vt:lpstr>Kappa1</vt:lpstr>
      <vt:lpstr>Kappa2</vt:lpstr>
      <vt:lpstr>Kappa3</vt:lpstr>
      <vt:lpstr>Kappa4</vt:lpstr>
      <vt:lpstr>Kappa5</vt:lpstr>
      <vt:lpstr>Kappa6</vt:lpstr>
      <vt:lpstr>Kappa7</vt:lpstr>
      <vt:lpstr>Kappa8</vt:lpstr>
      <vt:lpstr>Kappa9</vt:lpstr>
      <vt:lpstr>Kappa10</vt:lpstr>
      <vt:lpstr>Kappa1-10</vt:lpstr>
    </vt:vector>
  </TitlesOfParts>
  <Company>Inst. for Folkesundhedsvindeskab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jaiv</dc:creator>
  <cp:lastModifiedBy>Jan Ivanouw</cp:lastModifiedBy>
  <dcterms:created xsi:type="dcterms:W3CDTF">2004-10-16T12:21:29Z</dcterms:created>
  <dcterms:modified xsi:type="dcterms:W3CDTF">2008-12-16T08:27:51Z</dcterms:modified>
</cp:coreProperties>
</file>